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1" yWindow="105" windowWidth="1318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<sst xmlns="http://schemas.openxmlformats.org/spreadsheetml/2006/main" count="43" uniqueCount="28">
  <si>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n</t>
  </si>
  <si>
    <t>l</t>
  </si>
  <si>
    <t>==================================</t>
  </si>
  <si>
    <t>Name</t>
  </si>
  <si>
    <r>
      <t>van Genuchten equation (</t>
    </r>
    <r>
      <rPr>
        <b/>
        <i/>
        <sz val="14"/>
        <rFont val="Arial"/>
        <family val="2"/>
      </rPr>
      <t>m</t>
    </r>
    <r>
      <rPr>
        <b/>
        <sz val="14"/>
        <rFont val="Arial"/>
        <family val="2"/>
      </rPr>
      <t>=1-1/</t>
    </r>
    <r>
      <rPr>
        <b/>
        <i/>
        <sz val="14"/>
        <rFont val="Arial"/>
        <family val="2"/>
      </rPr>
      <t>n</t>
    </r>
    <r>
      <rPr>
        <b/>
        <sz val="14"/>
        <rFont val="Arial"/>
        <family val="2"/>
      </rPr>
      <t>)</t>
    </r>
  </si>
  <si>
    <t>Van Genuchten parameters</t>
  </si>
  <si>
    <t>Sand</t>
  </si>
  <si>
    <t>Silt</t>
  </si>
  <si>
    <t>Loam</t>
  </si>
  <si>
    <t>Clay</t>
  </si>
  <si>
    <r>
      <t>q</t>
    </r>
    <r>
      <rPr>
        <i/>
        <vertAlign val="subscript"/>
        <sz val="11"/>
        <rFont val="ＭＳ Ｐゴシック"/>
        <family val="3"/>
      </rPr>
      <t>r</t>
    </r>
  </si>
  <si>
    <r>
      <t>q</t>
    </r>
    <r>
      <rPr>
        <i/>
        <vertAlign val="subscript"/>
        <sz val="11"/>
        <rFont val="Times New Roman"/>
        <family val="1"/>
      </rPr>
      <t>s</t>
    </r>
  </si>
  <si>
    <t>a</t>
  </si>
  <si>
    <r>
      <t>m</t>
    </r>
    <r>
      <rPr>
        <sz val="11"/>
        <rFont val="Times New Roman"/>
        <family val="1"/>
      </rPr>
      <t>(=1-1/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)</t>
    </r>
  </si>
  <si>
    <r>
      <t>K</t>
    </r>
    <r>
      <rPr>
        <i/>
        <vertAlign val="subscript"/>
        <sz val="11"/>
        <rFont val="Times New Roman"/>
        <family val="1"/>
      </rPr>
      <t xml:space="preserve">s </t>
    </r>
    <r>
      <rPr>
        <sz val="11"/>
        <rFont val="Times New Roman"/>
        <family val="1"/>
      </rPr>
      <t>(cm/day)</t>
    </r>
  </si>
  <si>
    <r>
      <t>|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| (cm)</t>
    </r>
  </si>
  <si>
    <r>
      <t>S</t>
    </r>
    <r>
      <rPr>
        <i/>
        <vertAlign val="subscript"/>
        <sz val="11"/>
        <rFont val="Times New Roman"/>
        <family val="1"/>
      </rPr>
      <t>e</t>
    </r>
  </si>
  <si>
    <t>q</t>
  </si>
  <si>
    <r>
      <t>K</t>
    </r>
    <r>
      <rPr>
        <i/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(cm/day)</t>
    </r>
  </si>
  <si>
    <t>3章：不飽和土中の水の流れ</t>
  </si>
  <si>
    <t>*テキスト中ではnはNと表記</t>
  </si>
  <si>
    <t>C</t>
  </si>
  <si>
    <t>Sandy loam</t>
  </si>
  <si>
    <t>Silt</t>
  </si>
  <si>
    <t>テキストの表3.7</t>
  </si>
  <si>
    <t>for Sandy loam</t>
  </si>
  <si>
    <t>p107の図3.14, 3.15, 3.16について</t>
  </si>
  <si>
    <t>for silt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</si>
</sst>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.00000000_ "/>
    <numFmt numFmtId="178" formatCode="0.0000_ "/>
    <numFmt numFmtId="179" formatCode="0.000E+00"/>
    <numFmt numFmtId="180" formatCode="0.00000_ "/>
    <numFmt numFmtId="181" formatCode="yyyy&quot;年&quot;m&quot;月&quot;d&quot;日&quot;"/>
  </numFmts>
  <fonts count="14">
    <font>
      <sz val="11"/>
      <name val="ＭＳ Ｐゴシック"/>
      <family val="3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ＭＳ Ｐゴシック"/>
      <family val="3"/>
    </font>
    <font>
      <i/>
      <sz val="11"/>
      <name val="Symbol"/>
      <family val="1"/>
    </font>
    <font>
      <i/>
      <vertAlign val="subscript"/>
      <sz val="11"/>
      <name val="ＭＳ Ｐゴシック"/>
      <family val="3"/>
    </font>
    <font>
      <i/>
      <vertAlign val="subscript"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3.75"/>
      <name val="ＭＳ Ｐゴシック"/>
      <family val="3"/>
    </font>
    <font>
      <sz val="13.75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Fig 3.14</a:t>
            </a:r>
          </a:p>
        </c:rich>
      </c:tx>
      <c:layout>
        <c:manualLayout>
          <c:xMode val="factor"/>
          <c:yMode val="factor"/>
          <c:x val="0.35025"/>
          <c:y val="0.05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27"/>
          <c:w val="0.9415"/>
          <c:h val="0.935"/>
        </c:manualLayout>
      </c:layout>
      <c:scatterChart>
        <c:scatterStyle val="smooth"/>
        <c:varyColors val="0"/>
        <c:ser>
          <c:idx val="0"/>
          <c:order val="0"/>
          <c:tx>
            <c:v>example (toggled)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Sheet1!$A$52:$A$98</c:f>
              <c:numCache/>
            </c:numRef>
          </c:xVal>
          <c:yVal>
            <c:numRef>
              <c:f>Sheet1!$E$52:$E$98</c:f>
              <c:numCache/>
            </c:numRef>
          </c:yVal>
          <c:smooth val="1"/>
        </c:ser>
        <c:ser>
          <c:idx val="1"/>
          <c:order val="1"/>
          <c:tx>
            <c:v>Sandy loam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Sheet1!$A$52:$A$98</c:f>
              <c:numCache/>
            </c:numRef>
          </c:xVal>
          <c:yVal>
            <c:numRef>
              <c:f>Sheet1!$K$52:$K$98</c:f>
              <c:numCache/>
            </c:numRef>
          </c:yVal>
          <c:smooth val="1"/>
        </c:ser>
        <c:ser>
          <c:idx val="2"/>
          <c:order val="2"/>
          <c:tx>
            <c:v>Silt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Sheet1!$M$52:$M$98</c:f>
              <c:numCache/>
            </c:numRef>
          </c:xVal>
          <c:yVal>
            <c:numRef>
              <c:f>Sheet1!$Q$52:$Q$98</c:f>
              <c:numCache/>
            </c:numRef>
          </c:yVal>
          <c:smooth val="1"/>
        </c:ser>
        <c:axId val="17447521"/>
        <c:axId val="22809962"/>
      </c:scatterChart>
      <c:valAx>
        <c:axId val="174475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|h|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09962"/>
        <c:crosses val="autoZero"/>
        <c:crossBetween val="midCat"/>
        <c:dispUnits/>
        <c:majorUnit val="25"/>
      </c:valAx>
      <c:valAx>
        <c:axId val="22809962"/>
        <c:scaling>
          <c:orientation val="minMax"/>
          <c:max val="0.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Cw(h) (cm-1)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447521"/>
        <c:crosses val="autoZero"/>
        <c:crossBetween val="midCat"/>
        <c:dispUnits/>
        <c:majorUnit val="0.002"/>
        <c:minorUnit val="0.002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17"/>
          <c:y val="0.25375"/>
          <c:w val="0.377"/>
          <c:h val="0.21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Fig 3.15</a:t>
            </a:r>
          </a:p>
        </c:rich>
      </c:tx>
      <c:layout>
        <c:manualLayout>
          <c:xMode val="factor"/>
          <c:yMode val="factor"/>
          <c:x val="0.357"/>
          <c:y val="0.7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4075"/>
          <c:w val="0.9405"/>
          <c:h val="0.93525"/>
        </c:manualLayout>
      </c:layout>
      <c:scatterChart>
        <c:scatterStyle val="smooth"/>
        <c:varyColors val="0"/>
        <c:ser>
          <c:idx val="0"/>
          <c:order val="0"/>
          <c:tx>
            <c:v>example (toggled)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Sheet1!$C$52:$C$98</c:f>
              <c:numCache/>
            </c:numRef>
          </c:xVal>
          <c:yVal>
            <c:numRef>
              <c:f>Sheet1!$A$52:$A$98</c:f>
              <c:numCache/>
            </c:numRef>
          </c:yVal>
          <c:smooth val="1"/>
        </c:ser>
        <c:ser>
          <c:idx val="1"/>
          <c:order val="1"/>
          <c:tx>
            <c:v>Sandy loam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Sheet1!$I$52:$I$98</c:f>
              <c:numCache/>
            </c:numRef>
          </c:xVal>
          <c:yVal>
            <c:numRef>
              <c:f>Sheet1!$G$52:$G$98</c:f>
              <c:numCache/>
            </c:numRef>
          </c:yVal>
          <c:smooth val="1"/>
        </c:ser>
        <c:ser>
          <c:idx val="2"/>
          <c:order val="2"/>
          <c:tx>
            <c:v>Silt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Sheet1!$O$52:$O$98</c:f>
              <c:numCache/>
            </c:numRef>
          </c:xVal>
          <c:yVal>
            <c:numRef>
              <c:f>Sheet1!$M$52:$M$98</c:f>
              <c:numCache/>
            </c:numRef>
          </c:yVal>
          <c:smooth val="1"/>
        </c:ser>
        <c:axId val="3963067"/>
        <c:axId val="35667604"/>
      </c:scatterChart>
      <c:valAx>
        <c:axId val="3963067"/>
        <c:scaling>
          <c:orientation val="minMax"/>
          <c:max val="0.5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q</a:t>
                </a:r>
                <a:r>
                  <a: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rPr>
                  <a:t>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667604"/>
        <c:crosses val="autoZero"/>
        <c:crossBetween val="midCat"/>
        <c:dispUnits/>
      </c:valAx>
      <c:valAx>
        <c:axId val="35667604"/>
        <c:scaling>
          <c:orientation val="maxMin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rPr>
                  <a:t>|h|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63067"/>
        <c:crosses val="autoZero"/>
        <c:crossBetween val="midCat"/>
        <c:dispUnits/>
        <c:majorUnit val="50"/>
        <c:minorUnit val="7.6802501748185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69"/>
          <c:y val="0.14"/>
          <c:w val="0.38425"/>
          <c:h val="0.2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Fig 3.16</a:t>
            </a:r>
          </a:p>
        </c:rich>
      </c:tx>
      <c:layout>
        <c:manualLayout>
          <c:xMode val="factor"/>
          <c:yMode val="factor"/>
          <c:x val="-0.308"/>
          <c:y val="0.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205"/>
          <c:w val="0.94075"/>
          <c:h val="0.935"/>
        </c:manualLayout>
      </c:layout>
      <c:scatterChart>
        <c:scatterStyle val="smooth"/>
        <c:varyColors val="0"/>
        <c:ser>
          <c:idx val="0"/>
          <c:order val="0"/>
          <c:tx>
            <c:v>example (toggled)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Sheet1!$A$52:$A$98</c:f>
              <c:numCache/>
            </c:numRef>
          </c:xVal>
          <c:yVal>
            <c:numRef>
              <c:f>Sheet1!$D$52:$D$98</c:f>
              <c:numCache/>
            </c:numRef>
          </c:yVal>
          <c:smooth val="1"/>
        </c:ser>
        <c:ser>
          <c:idx val="1"/>
          <c:order val="1"/>
          <c:tx>
            <c:v>Sandy loam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Sheet1!$A$52:$A$98</c:f>
              <c:numCache/>
            </c:numRef>
          </c:xVal>
          <c:yVal>
            <c:numRef>
              <c:f>Sheet1!$J$52:$J$98</c:f>
              <c:numCache/>
            </c:numRef>
          </c:yVal>
          <c:smooth val="1"/>
        </c:ser>
        <c:ser>
          <c:idx val="2"/>
          <c:order val="2"/>
          <c:tx>
            <c:v>Silt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Sheet1!$M$52:$M$98</c:f>
              <c:numCache/>
            </c:numRef>
          </c:xVal>
          <c:yVal>
            <c:numRef>
              <c:f>Sheet1!$P$52:$P$98</c:f>
              <c:numCache/>
            </c:numRef>
          </c:yVal>
          <c:smooth val="1"/>
        </c:ser>
        <c:axId val="52572981"/>
        <c:axId val="3394782"/>
      </c:scatterChart>
      <c:valAx>
        <c:axId val="52572981"/>
        <c:scaling>
          <c:orientation val="maxMin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|h|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crossAx val="3394782"/>
        <c:crosses val="autoZero"/>
        <c:crossBetween val="midCat"/>
        <c:dispUnits/>
        <c:majorUnit val="50"/>
      </c:valAx>
      <c:valAx>
        <c:axId val="3394782"/>
        <c:scaling>
          <c:logBase val="10"/>
          <c:orientation val="minMax"/>
          <c:max val="100"/>
          <c:min val="0.000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rPr>
                  <a:t>K(h) (cm/day)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E+00" sourceLinked="0"/>
        <c:majorTickMark val="in"/>
        <c:minorTickMark val="none"/>
        <c:tickLblPos val="nextTo"/>
        <c:crossAx val="52572981"/>
        <c:crosses val="autoZero"/>
        <c:crossBetween val="midCat"/>
        <c:dispUnits/>
        <c:majorUnit val="10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0075"/>
          <c:y val="0.1575"/>
          <c:w val="0.38425"/>
          <c:h val="0.2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Relationship Id="rId8" Type="http://schemas.openxmlformats.org/officeDocument/2006/relationships/image" Target="../media/image5.emf" /><Relationship Id="rId9" Type="http://schemas.openxmlformats.org/officeDocument/2006/relationships/chart" Target="/xl/charts/chart1.xml" /><Relationship Id="rId10" Type="http://schemas.openxmlformats.org/officeDocument/2006/relationships/chart" Target="/xl/charts/chart2.xml" /><Relationship Id="rId1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9525</xdr:rowOff>
    </xdr:from>
    <xdr:to>
      <xdr:col>7</xdr:col>
      <xdr:colOff>66675</xdr:colOff>
      <xdr:row>16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289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7</xdr:col>
      <xdr:colOff>66675</xdr:colOff>
      <xdr:row>17</xdr:row>
      <xdr:rowOff>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3028950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17</xdr:row>
      <xdr:rowOff>0</xdr:rowOff>
    </xdr:from>
    <xdr:to>
      <xdr:col>7</xdr:col>
      <xdr:colOff>57150</xdr:colOff>
      <xdr:row>18</xdr:row>
      <xdr:rowOff>19050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3238500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18</xdr:row>
      <xdr:rowOff>9525</xdr:rowOff>
    </xdr:from>
    <xdr:to>
      <xdr:col>7</xdr:col>
      <xdr:colOff>76200</xdr:colOff>
      <xdr:row>19</xdr:row>
      <xdr:rowOff>28575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343852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19050</xdr:rowOff>
    </xdr:from>
    <xdr:to>
      <xdr:col>7</xdr:col>
      <xdr:colOff>76200</xdr:colOff>
      <xdr:row>20</xdr:row>
      <xdr:rowOff>19050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3638550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9525</xdr:rowOff>
    </xdr:from>
    <xdr:to>
      <xdr:col>7</xdr:col>
      <xdr:colOff>66675</xdr:colOff>
      <xdr:row>21</xdr:row>
      <xdr:rowOff>9525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3838575"/>
          <a:ext cx="2152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104775</xdr:rowOff>
    </xdr:from>
    <xdr:to>
      <xdr:col>9</xdr:col>
      <xdr:colOff>180975</xdr:colOff>
      <xdr:row>9</xdr:row>
      <xdr:rowOff>76200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1190625"/>
          <a:ext cx="613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9</xdr:row>
      <xdr:rowOff>123825</xdr:rowOff>
    </xdr:from>
    <xdr:to>
      <xdr:col>4</xdr:col>
      <xdr:colOff>495300</xdr:colOff>
      <xdr:row>14</xdr:row>
      <xdr:rowOff>123825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1895475"/>
          <a:ext cx="3009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28575</xdr:rowOff>
    </xdr:from>
    <xdr:to>
      <xdr:col>7</xdr:col>
      <xdr:colOff>66675</xdr:colOff>
      <xdr:row>48</xdr:row>
      <xdr:rowOff>28575</xdr:rowOff>
    </xdr:to>
    <xdr:graphicFrame>
      <xdr:nvGraphicFramePr>
        <xdr:cNvPr id="9" name="Chart 16"/>
        <xdr:cNvGraphicFramePr/>
      </xdr:nvGraphicFramePr>
      <xdr:xfrm>
        <a:off x="114300" y="4448175"/>
        <a:ext cx="4848225" cy="4286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114300</xdr:colOff>
      <xdr:row>23</xdr:row>
      <xdr:rowOff>28575</xdr:rowOff>
    </xdr:from>
    <xdr:to>
      <xdr:col>14</xdr:col>
      <xdr:colOff>66675</xdr:colOff>
      <xdr:row>48</xdr:row>
      <xdr:rowOff>28575</xdr:rowOff>
    </xdr:to>
    <xdr:graphicFrame>
      <xdr:nvGraphicFramePr>
        <xdr:cNvPr id="10" name="Chart 18"/>
        <xdr:cNvGraphicFramePr/>
      </xdr:nvGraphicFramePr>
      <xdr:xfrm>
        <a:off x="5010150" y="4448175"/>
        <a:ext cx="4752975" cy="4286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114300</xdr:colOff>
      <xdr:row>23</xdr:row>
      <xdr:rowOff>28575</xdr:rowOff>
    </xdr:from>
    <xdr:to>
      <xdr:col>21</xdr:col>
      <xdr:colOff>66675</xdr:colOff>
      <xdr:row>48</xdr:row>
      <xdr:rowOff>28575</xdr:rowOff>
    </xdr:to>
    <xdr:graphicFrame>
      <xdr:nvGraphicFramePr>
        <xdr:cNvPr id="11" name="Chart 19"/>
        <xdr:cNvGraphicFramePr/>
      </xdr:nvGraphicFramePr>
      <xdr:xfrm>
        <a:off x="9810750" y="4448175"/>
        <a:ext cx="4752975" cy="4286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98"/>
  <sheetViews>
    <sheetView tabSelected="1" zoomScale="75" zoomScaleNormal="75" workbookViewId="0" topLeftCell="I22">
      <selection activeCell="V36" sqref="V36"/>
    </sheetView>
  </sheetViews>
  <sheetFormatPr defaultColWidth="9.00390625" defaultRowHeight="13.5" outlineLevelRow="13"/>
  <cols>
    <col min="2" max="2" width="9.875" style="0" customWidth="1"/>
    <col min="5" max="5" width="9.375" style="0" customWidth="1"/>
  </cols>
  <sheetData>
    <row r="1" ht="21">
      <c r="A1" s="35" t="s">
        <v>19</v>
      </c>
    </row>
    <row r="2" ht="18.75">
      <c r="A2" s="26" t="s">
        <v>26</v>
      </c>
    </row>
    <row r="5" spans="1:6" ht="18.75">
      <c r="A5" s="1" t="s">
        <v>4</v>
      </c>
      <c r="F5" t="s">
        <v>20</v>
      </c>
    </row>
    <row r="11" spans="2:4" ht="13.5">
      <c r="B11" s="2"/>
      <c r="D11" s="2"/>
    </row>
    <row r="12" spans="2:4" ht="13.5">
      <c r="B12" s="2"/>
      <c r="D12" s="2"/>
    </row>
    <row r="13" spans="2:12" ht="14.25" thickBot="1">
      <c r="B13" s="2"/>
      <c r="D13" s="2"/>
      <c r="L13" s="3" t="s">
        <v>5</v>
      </c>
    </row>
    <row r="14" spans="2:18" ht="14.25" thickBot="1">
      <c r="B14" s="2"/>
      <c r="D14" s="2"/>
      <c r="K14" t="s">
        <v>2</v>
      </c>
      <c r="Q14" s="27" t="s">
        <v>24</v>
      </c>
      <c r="R14" s="28"/>
    </row>
    <row r="15" spans="2:18" ht="13.5">
      <c r="B15" s="2"/>
      <c r="D15" s="2"/>
      <c r="L15" s="4" t="s">
        <v>3</v>
      </c>
      <c r="M15" s="4" t="s">
        <v>6</v>
      </c>
      <c r="N15" s="4" t="s">
        <v>7</v>
      </c>
      <c r="O15" s="4" t="s">
        <v>8</v>
      </c>
      <c r="P15" s="29" t="s">
        <v>9</v>
      </c>
      <c r="Q15" s="36" t="s">
        <v>22</v>
      </c>
      <c r="R15" s="37" t="s">
        <v>23</v>
      </c>
    </row>
    <row r="16" spans="2:18" ht="16.5">
      <c r="B16" s="6" t="s">
        <v>10</v>
      </c>
      <c r="C16" s="7">
        <f>E16/1000</f>
        <v>0.078</v>
      </c>
      <c r="D16" s="8"/>
      <c r="E16">
        <v>78</v>
      </c>
      <c r="L16" s="5" t="s">
        <v>10</v>
      </c>
      <c r="M16" s="4">
        <v>0.045</v>
      </c>
      <c r="N16" s="4">
        <v>0.034</v>
      </c>
      <c r="O16" s="4">
        <v>0.078</v>
      </c>
      <c r="P16" s="29">
        <v>0.068</v>
      </c>
      <c r="Q16" s="30">
        <v>0.065</v>
      </c>
      <c r="R16" s="31">
        <v>0.034</v>
      </c>
    </row>
    <row r="17" spans="2:18" ht="16.5">
      <c r="B17" s="10" t="s">
        <v>11</v>
      </c>
      <c r="C17" s="11">
        <f>E17/1000</f>
        <v>0.423</v>
      </c>
      <c r="D17" s="8"/>
      <c r="E17">
        <v>423</v>
      </c>
      <c r="L17" s="9" t="s">
        <v>11</v>
      </c>
      <c r="M17" s="4">
        <v>0.43</v>
      </c>
      <c r="N17" s="4">
        <v>0.46</v>
      </c>
      <c r="O17" s="4">
        <v>0.43</v>
      </c>
      <c r="P17" s="29">
        <v>0.38</v>
      </c>
      <c r="Q17" s="30">
        <v>0.41</v>
      </c>
      <c r="R17" s="31">
        <v>0.46</v>
      </c>
    </row>
    <row r="18" spans="2:18" ht="15">
      <c r="B18" s="12" t="s">
        <v>12</v>
      </c>
      <c r="C18" s="13">
        <f>E18/1000</f>
        <v>0.036</v>
      </c>
      <c r="D18" s="8"/>
      <c r="E18">
        <v>36</v>
      </c>
      <c r="L18" s="5" t="s">
        <v>12</v>
      </c>
      <c r="M18" s="4">
        <v>0.145</v>
      </c>
      <c r="N18" s="4">
        <v>0.016</v>
      </c>
      <c r="O18" s="4">
        <v>0.036</v>
      </c>
      <c r="P18" s="29">
        <v>0.008</v>
      </c>
      <c r="Q18" s="30">
        <v>0.075</v>
      </c>
      <c r="R18" s="31">
        <v>0.016</v>
      </c>
    </row>
    <row r="19" spans="2:18" ht="15">
      <c r="B19" s="15" t="s">
        <v>0</v>
      </c>
      <c r="C19" s="16">
        <f>E19/100</f>
        <v>1.56</v>
      </c>
      <c r="D19" s="8"/>
      <c r="E19">
        <v>156</v>
      </c>
      <c r="L19" s="14" t="s">
        <v>0</v>
      </c>
      <c r="M19" s="4">
        <v>2.68</v>
      </c>
      <c r="N19" s="4">
        <v>1.37</v>
      </c>
      <c r="O19" s="4">
        <v>1.56</v>
      </c>
      <c r="P19" s="29">
        <v>1.09</v>
      </c>
      <c r="Q19" s="30">
        <v>1.89</v>
      </c>
      <c r="R19" s="31">
        <v>1.37</v>
      </c>
    </row>
    <row r="20" spans="2:18" ht="16.5" customHeight="1">
      <c r="B20" s="18" t="s">
        <v>1</v>
      </c>
      <c r="C20" s="13">
        <f>(E20-500)/100</f>
        <v>0.5</v>
      </c>
      <c r="D20" s="2"/>
      <c r="E20">
        <v>550</v>
      </c>
      <c r="L20" s="17" t="s">
        <v>13</v>
      </c>
      <c r="M20" s="4">
        <v>0.6269</v>
      </c>
      <c r="N20" s="4">
        <v>0.2701</v>
      </c>
      <c r="O20" s="4">
        <v>0.359</v>
      </c>
      <c r="P20" s="29">
        <v>0.0826</v>
      </c>
      <c r="Q20" s="38">
        <f>1-1/Q19</f>
        <v>0.4708994708994708</v>
      </c>
      <c r="R20" s="34">
        <f>1-1/R19</f>
        <v>0.27007299270072993</v>
      </c>
    </row>
    <row r="21" spans="2:18" ht="16.5" customHeight="1">
      <c r="B21" s="20" t="s">
        <v>14</v>
      </c>
      <c r="C21" s="21">
        <f>E21</f>
        <v>696</v>
      </c>
      <c r="D21" s="2"/>
      <c r="E21">
        <v>696</v>
      </c>
      <c r="L21" s="19" t="s">
        <v>1</v>
      </c>
      <c r="M21" s="4">
        <v>0.5</v>
      </c>
      <c r="N21" s="4">
        <v>0.5</v>
      </c>
      <c r="O21" s="4">
        <v>0.5</v>
      </c>
      <c r="P21" s="29">
        <v>0.5</v>
      </c>
      <c r="Q21" s="30">
        <v>0.5</v>
      </c>
      <c r="R21" s="31">
        <v>0.5</v>
      </c>
    </row>
    <row r="22" spans="2:18" ht="16.5" customHeight="1" thickBot="1">
      <c r="B22" s="2"/>
      <c r="D22" s="2"/>
      <c r="I22" s="2"/>
      <c r="K22" s="2"/>
      <c r="P22" s="29">
        <v>4.8</v>
      </c>
      <c r="Q22" s="32">
        <v>106.1</v>
      </c>
      <c r="R22" s="33">
        <v>6</v>
      </c>
    </row>
    <row r="50" spans="7:13" ht="13.5">
      <c r="G50" t="s">
        <v>25</v>
      </c>
      <c r="M50" t="s">
        <v>27</v>
      </c>
    </row>
    <row r="51" spans="1:17" ht="16.5">
      <c r="A51" s="22" t="s">
        <v>15</v>
      </c>
      <c r="B51" s="23" t="s">
        <v>16</v>
      </c>
      <c r="C51" s="24" t="s">
        <v>17</v>
      </c>
      <c r="D51" s="23" t="s">
        <v>18</v>
      </c>
      <c r="E51" t="s">
        <v>21</v>
      </c>
      <c r="G51" s="22" t="s">
        <v>15</v>
      </c>
      <c r="H51" s="23" t="s">
        <v>16</v>
      </c>
      <c r="I51" s="24" t="s">
        <v>17</v>
      </c>
      <c r="J51" s="23" t="s">
        <v>18</v>
      </c>
      <c r="K51" t="s">
        <v>21</v>
      </c>
      <c r="M51" s="22" t="s">
        <v>15</v>
      </c>
      <c r="N51" s="23" t="s">
        <v>16</v>
      </c>
      <c r="O51" s="24" t="s">
        <v>17</v>
      </c>
      <c r="P51" s="23" t="s">
        <v>18</v>
      </c>
      <c r="Q51" t="s">
        <v>21</v>
      </c>
    </row>
    <row r="52" spans="1:17" ht="13.5">
      <c r="A52">
        <v>0</v>
      </c>
      <c r="B52">
        <f aca="true" t="shared" si="0" ref="B52:B98">(1+($C$18*$A52)^$C$19)^(-(1-1/$C$19))</f>
        <v>1</v>
      </c>
      <c r="C52">
        <f>B52*($C$17-$C$16)+$C$16</f>
        <v>0.423</v>
      </c>
      <c r="D52" s="25">
        <f>$C$21*$B52^$C$20*(1-(1-$B52^((1-1/$C$19)^(-1)))^(1-1/$C$19))^2</f>
        <v>696</v>
      </c>
      <c r="E52">
        <f>($C$18)^$C$19*($C$17-$C$16)*($C$19-1)*A52^($C$19-1)/(1+($C$18*A52)^$C$19)^(2-1/$C$19)</f>
        <v>0</v>
      </c>
      <c r="G52">
        <v>0</v>
      </c>
      <c r="H52">
        <f>(1+($Q$18*$A52)^$Q$19)^(-(1-1/$Q$19))</f>
        <v>1</v>
      </c>
      <c r="I52">
        <f>H52*($Q$17-$Q$16)+$Q$16</f>
        <v>0.41</v>
      </c>
      <c r="J52" s="25">
        <f>$Q$22*$B52^$Q$21*(1-(1-$B52^((1-1/$Q$19)^(-1)))^(1-1/$Q$19))^2</f>
        <v>106.1</v>
      </c>
      <c r="K52">
        <f>($Q$18^$Q$19)*($Q$17-$Q$16)*($Q$19-1)*G52^($Q$19-1)/(1+($Q$18*G52)^$Q$19)^(2-1/$Q$19)</f>
        <v>0</v>
      </c>
      <c r="M52">
        <v>0</v>
      </c>
      <c r="N52">
        <f>(1+($R$18*$A52)^$R$19)^(-(1-1/$R$19))</f>
        <v>1</v>
      </c>
      <c r="O52">
        <f>N52*($R$17-$R$16)+$R$16</f>
        <v>0.4600000000000001</v>
      </c>
      <c r="P52" s="25">
        <f>$R$22*$B52^$R$21*(1-(1-$B52^((1-1/$R$19)^(-1)))^(1-1/$R$19))^2</f>
        <v>6</v>
      </c>
      <c r="Q52">
        <f>($R$18^$C$19)*($R$17-$R$16)*($R$19-1)*M52^($R$19-1)/(1+($R$18*M52)^$R$19)^(2-1/$R$19)</f>
        <v>0</v>
      </c>
    </row>
    <row r="53" spans="1:17" ht="13.5">
      <c r="A53">
        <v>1</v>
      </c>
      <c r="B53">
        <f t="shared" si="0"/>
        <v>0.9979989946499243</v>
      </c>
      <c r="C53">
        <f aca="true" t="shared" si="1" ref="C53:C98">B53*($C$17-$C$16)+$C$16</f>
        <v>0.42230965315422386</v>
      </c>
      <c r="D53" s="25">
        <f aca="true" t="shared" si="2" ref="D53:D98">$C$21*$B53^$C$20*(1-(1-$B53^((1-1/$C$19)^(-1)))^(1-1/$C$19))^2</f>
        <v>496.32642192392956</v>
      </c>
      <c r="E53">
        <f>($C$18)^$C$19*($C$17-$C$16)*($C$19-1)*A53^($C$19-1)/(1+($C$18*A53)^$C$19)^(2-1/$C$19)</f>
        <v>0.0010728668953117505</v>
      </c>
      <c r="G53">
        <v>1</v>
      </c>
      <c r="H53">
        <f aca="true" t="shared" si="3" ref="H53:H98">(1+($Q$18*$A53)^$Q$19)^(-(1-1/$Q$19))</f>
        <v>0.9964972175129829</v>
      </c>
      <c r="I53">
        <f aca="true" t="shared" si="4" ref="I53:I98">H53*($Q$17-$Q$16)+$Q$16</f>
        <v>0.4087915400419791</v>
      </c>
      <c r="J53" s="25">
        <f aca="true" t="shared" si="5" ref="J53:J98">$Q$22*$B53^$Q$21*(1-(1-$B53^((1-1/$Q$19)^(-1)))^(1-1/$Q$19))^2</f>
        <v>90.42165837398503</v>
      </c>
      <c r="K53">
        <f aca="true" t="shared" si="6" ref="K53:K98">($Q$18^$Q$19)*($Q$17-$Q$16)*($Q$19-1)*G53^($Q$19-1)/(1+($Q$18*G53)^$Q$19)^(2-1/$Q$19)</f>
        <v>0.0022715108326087714</v>
      </c>
      <c r="M53">
        <v>1</v>
      </c>
      <c r="N53">
        <f aca="true" t="shared" si="7" ref="N53:N98">(1+($R$18*$A53)^$R$19)^(-(1-1/$R$19))</f>
        <v>0.9990663771095613</v>
      </c>
      <c r="O53">
        <f aca="true" t="shared" si="8" ref="O53:O98">N53*($R$17-$R$16)+$R$16</f>
        <v>0.45960227664867315</v>
      </c>
      <c r="P53" s="25">
        <f aca="true" t="shared" si="9" ref="P53:P98">$R$22*$B53^$R$21*(1-(1-$B53^((1-1/$R$19)^(-1)))^(1-1/$R$19))^2</f>
        <v>3.232086792024513</v>
      </c>
      <c r="Q53">
        <f>($R$18^$C$19)*($R$17-$R$16)*($R$19-1)*M53^($R$19-1)/(1+($R$18*M53)^$R$19)^(2-1/$R$19)</f>
        <v>0.00024781683919378915</v>
      </c>
    </row>
    <row r="54" spans="1:17" ht="13.5">
      <c r="A54">
        <f>A53*1.2</f>
        <v>1.2</v>
      </c>
      <c r="B54">
        <f t="shared" si="0"/>
        <v>0.9973439826665004</v>
      </c>
      <c r="C54">
        <f t="shared" si="1"/>
        <v>0.4220836740199426</v>
      </c>
      <c r="D54" s="25">
        <f t="shared" si="2"/>
        <v>476.90251233775064</v>
      </c>
      <c r="E54">
        <f aca="true" t="shared" si="10" ref="E54:E98">($C$18)^$C$19*($C$17-$C$16)*($C$19-1)*A54^($C$19-1)/(1+($C$18*A54)^$C$19)^(2-1/$C$19)</f>
        <v>0.0011852444057329095</v>
      </c>
      <c r="G54">
        <f>G53*1.2</f>
        <v>1.2</v>
      </c>
      <c r="H54">
        <f t="shared" si="3"/>
        <v>0.995067229470278</v>
      </c>
      <c r="I54">
        <f t="shared" si="4"/>
        <v>0.4082981941672459</v>
      </c>
      <c r="J54" s="25">
        <f t="shared" si="5"/>
        <v>88.27504550126545</v>
      </c>
      <c r="K54">
        <f t="shared" si="6"/>
        <v>0.0026597329853926955</v>
      </c>
      <c r="M54">
        <f>M53*1.2</f>
        <v>1.2</v>
      </c>
      <c r="N54">
        <f t="shared" si="7"/>
        <v>0.9988022129266082</v>
      </c>
      <c r="O54">
        <f t="shared" si="8"/>
        <v>0.45948974270673515</v>
      </c>
      <c r="P54" s="25">
        <f t="shared" si="9"/>
        <v>3.048458608450459</v>
      </c>
      <c r="Q54">
        <f aca="true" t="shared" si="11" ref="Q54:Q98">($R$18^$C$19)*($R$17-$R$16)*($R$19-1)*M54^($R$19-1)/(1+($R$18*M54)^$R$19)^(2-1/$R$19)</f>
        <v>0.00026478158715457134</v>
      </c>
    </row>
    <row r="55" spans="1:17" ht="13.5">
      <c r="A55">
        <f aca="true" t="shared" si="12" ref="A55:A98">A54*1.2</f>
        <v>1.44</v>
      </c>
      <c r="B55">
        <f t="shared" si="0"/>
        <v>0.9964759891467261</v>
      </c>
      <c r="C55">
        <f t="shared" si="1"/>
        <v>0.42178421625562046</v>
      </c>
      <c r="D55" s="25">
        <f t="shared" si="2"/>
        <v>455.87689424781297</v>
      </c>
      <c r="E55">
        <f t="shared" si="10"/>
        <v>0.0013083318304042723</v>
      </c>
      <c r="G55">
        <f aca="true" t="shared" si="13" ref="G55:G98">G54*1.2</f>
        <v>1.44</v>
      </c>
      <c r="H55">
        <f t="shared" si="3"/>
        <v>0.9930597964747585</v>
      </c>
      <c r="I55">
        <f t="shared" si="4"/>
        <v>0.40760562978379167</v>
      </c>
      <c r="J55" s="25">
        <f t="shared" si="5"/>
        <v>85.85457683740646</v>
      </c>
      <c r="K55">
        <f t="shared" si="6"/>
        <v>0.0031086360614517887</v>
      </c>
      <c r="M55">
        <f aca="true" t="shared" si="14" ref="M55:M98">M54*1.2</f>
        <v>1.44</v>
      </c>
      <c r="N55">
        <f t="shared" si="7"/>
        <v>0.9984635747637726</v>
      </c>
      <c r="O55">
        <f t="shared" si="8"/>
        <v>0.45934548284936716</v>
      </c>
      <c r="P55" s="25">
        <f t="shared" si="9"/>
        <v>2.8566208044722567</v>
      </c>
      <c r="Q55">
        <f t="shared" si="11"/>
        <v>0.00028280838061539305</v>
      </c>
    </row>
    <row r="56" spans="1:17" ht="13.5">
      <c r="A56">
        <f t="shared" si="12"/>
        <v>1.728</v>
      </c>
      <c r="B56">
        <f t="shared" si="0"/>
        <v>0.9953268440897697</v>
      </c>
      <c r="C56">
        <f t="shared" si="1"/>
        <v>0.42138776121097055</v>
      </c>
      <c r="D56" s="25">
        <f t="shared" si="2"/>
        <v>433.1981059183656</v>
      </c>
      <c r="E56">
        <f t="shared" si="10"/>
        <v>0.0014426543951450307</v>
      </c>
      <c r="G56">
        <f t="shared" si="13"/>
        <v>1.728</v>
      </c>
      <c r="H56">
        <f t="shared" si="3"/>
        <v>0.9902478935959977</v>
      </c>
      <c r="I56">
        <f t="shared" si="4"/>
        <v>0.4066355232906192</v>
      </c>
      <c r="J56" s="25">
        <f t="shared" si="5"/>
        <v>83.1327786379331</v>
      </c>
      <c r="K56">
        <f t="shared" si="6"/>
        <v>0.0036240532205082357</v>
      </c>
      <c r="M56">
        <f t="shared" si="14"/>
        <v>1.728</v>
      </c>
      <c r="N56">
        <f t="shared" si="7"/>
        <v>0.998029640440805</v>
      </c>
      <c r="O56">
        <f t="shared" si="8"/>
        <v>0.459160626827783</v>
      </c>
      <c r="P56" s="25">
        <f t="shared" si="9"/>
        <v>2.657080053535056</v>
      </c>
      <c r="Q56">
        <f t="shared" si="11"/>
        <v>0.0003019267068911067</v>
      </c>
    </row>
    <row r="57" spans="1:17" ht="13.5">
      <c r="A57">
        <f t="shared" si="12"/>
        <v>2.0736</v>
      </c>
      <c r="B57">
        <f t="shared" si="0"/>
        <v>0.9938073710251897</v>
      </c>
      <c r="C57">
        <f t="shared" si="1"/>
        <v>0.42086354300369044</v>
      </c>
      <c r="D57" s="25">
        <f t="shared" si="2"/>
        <v>408.8402084882231</v>
      </c>
      <c r="E57">
        <f t="shared" si="10"/>
        <v>0.0015885173615662652</v>
      </c>
      <c r="G57">
        <f t="shared" si="13"/>
        <v>2.0736</v>
      </c>
      <c r="H57">
        <f t="shared" si="3"/>
        <v>0.9863211363882796</v>
      </c>
      <c r="I57">
        <f t="shared" si="4"/>
        <v>0.40528079205395645</v>
      </c>
      <c r="J57" s="25">
        <f t="shared" si="5"/>
        <v>80.08243275327335</v>
      </c>
      <c r="K57">
        <f t="shared" si="6"/>
        <v>0.004209939347360978</v>
      </c>
      <c r="M57">
        <f t="shared" si="14"/>
        <v>2.0736</v>
      </c>
      <c r="N57">
        <f t="shared" si="7"/>
        <v>0.9974738775216833</v>
      </c>
      <c r="O57">
        <f t="shared" si="8"/>
        <v>0.4589238718242371</v>
      </c>
      <c r="P57" s="25">
        <f t="shared" si="9"/>
        <v>2.4506007457969172</v>
      </c>
      <c r="Q57">
        <f t="shared" si="11"/>
        <v>0.0003221521000610345</v>
      </c>
    </row>
    <row r="58" spans="1:17" ht="13.5">
      <c r="A58">
        <f t="shared" si="12"/>
        <v>2.48832</v>
      </c>
      <c r="B58">
        <f t="shared" si="0"/>
        <v>0.9918015196904739</v>
      </c>
      <c r="C58">
        <f t="shared" si="1"/>
        <v>0.42017152429321347</v>
      </c>
      <c r="D58" s="25">
        <f t="shared" si="2"/>
        <v>382.8132571453368</v>
      </c>
      <c r="E58">
        <f t="shared" si="10"/>
        <v>0.0017458692293232155</v>
      </c>
      <c r="G58">
        <f t="shared" si="13"/>
        <v>2.48832</v>
      </c>
      <c r="H58">
        <f t="shared" si="3"/>
        <v>0.9808607277235719</v>
      </c>
      <c r="I58">
        <f t="shared" si="4"/>
        <v>0.4033969510646323</v>
      </c>
      <c r="J58" s="25">
        <f t="shared" si="5"/>
        <v>76.67807447116606</v>
      </c>
      <c r="K58">
        <f t="shared" si="6"/>
        <v>0.004866493853689142</v>
      </c>
      <c r="M58">
        <f t="shared" si="14"/>
        <v>2.48832</v>
      </c>
      <c r="N58">
        <f t="shared" si="7"/>
        <v>0.9967625485087858</v>
      </c>
      <c r="O58">
        <f t="shared" si="8"/>
        <v>0.4586208456647428</v>
      </c>
      <c r="P58" s="25">
        <f t="shared" si="9"/>
        <v>2.2382618881774548</v>
      </c>
      <c r="Q58">
        <f t="shared" si="11"/>
        <v>0.0003434796729131002</v>
      </c>
    </row>
    <row r="59" spans="1:17" ht="13.5">
      <c r="A59">
        <f t="shared" si="12"/>
        <v>2.9859839999999997</v>
      </c>
      <c r="B59">
        <f t="shared" si="0"/>
        <v>0.9891593098069125</v>
      </c>
      <c r="C59">
        <f t="shared" si="1"/>
        <v>0.41925996188338477</v>
      </c>
      <c r="D59" s="25">
        <f t="shared" si="2"/>
        <v>355.1762453697344</v>
      </c>
      <c r="E59">
        <f t="shared" si="10"/>
        <v>0.0019141120529122617</v>
      </c>
      <c r="G59">
        <f t="shared" si="13"/>
        <v>2.9859839999999997</v>
      </c>
      <c r="H59">
        <f t="shared" si="3"/>
        <v>0.9733120622949664</v>
      </c>
      <c r="I59">
        <f t="shared" si="4"/>
        <v>0.40079266149176335</v>
      </c>
      <c r="J59" s="25">
        <f t="shared" si="5"/>
        <v>72.898145915972</v>
      </c>
      <c r="K59">
        <f t="shared" si="6"/>
        <v>0.005587365391098845</v>
      </c>
      <c r="M59">
        <f t="shared" si="14"/>
        <v>2.9859839999999997</v>
      </c>
      <c r="N59">
        <f t="shared" si="7"/>
        <v>0.9958528701263039</v>
      </c>
      <c r="O59">
        <f t="shared" si="8"/>
        <v>0.45823332267380545</v>
      </c>
      <c r="P59" s="25">
        <f t="shared" si="9"/>
        <v>2.0215187255111773</v>
      </c>
      <c r="Q59">
        <f t="shared" si="11"/>
        <v>0.0003658754987921033</v>
      </c>
    </row>
    <row r="60" spans="1:17" ht="13.5">
      <c r="A60">
        <f t="shared" si="12"/>
        <v>3.5831807999999996</v>
      </c>
      <c r="B60">
        <f t="shared" si="0"/>
        <v>0.9856886895157603</v>
      </c>
      <c r="C60">
        <f t="shared" si="1"/>
        <v>0.41806259788293726</v>
      </c>
      <c r="D60" s="25">
        <f t="shared" si="2"/>
        <v>326.05247332144756</v>
      </c>
      <c r="E60">
        <f t="shared" si="10"/>
        <v>0.002091847776021759</v>
      </c>
      <c r="G60">
        <f t="shared" si="13"/>
        <v>3.5831807999999996</v>
      </c>
      <c r="H60">
        <f t="shared" si="3"/>
        <v>0.9629600138327378</v>
      </c>
      <c r="I60">
        <f t="shared" si="4"/>
        <v>0.3972212047722945</v>
      </c>
      <c r="J60" s="25">
        <f t="shared" si="5"/>
        <v>68.72796121644953</v>
      </c>
      <c r="K60">
        <f t="shared" si="6"/>
        <v>0.006355838706844341</v>
      </c>
      <c r="M60">
        <f t="shared" si="14"/>
        <v>3.5831807999999996</v>
      </c>
      <c r="N60">
        <f t="shared" si="7"/>
        <v>0.9946907759396703</v>
      </c>
      <c r="O60">
        <f t="shared" si="8"/>
        <v>0.4577382705502996</v>
      </c>
      <c r="P60" s="25">
        <f t="shared" si="9"/>
        <v>1.8022641454279715</v>
      </c>
      <c r="Q60">
        <f t="shared" si="11"/>
        <v>0.0003892653084671598</v>
      </c>
    </row>
    <row r="61" spans="1:17" ht="13.5">
      <c r="A61">
        <f t="shared" si="12"/>
        <v>4.299816959999999</v>
      </c>
      <c r="B61">
        <f t="shared" si="0"/>
        <v>0.9811467363967934</v>
      </c>
      <c r="C61">
        <f t="shared" si="1"/>
        <v>0.4164956240568937</v>
      </c>
      <c r="D61" s="25">
        <f t="shared" si="2"/>
        <v>295.6467400479702</v>
      </c>
      <c r="E61">
        <f t="shared" si="10"/>
        <v>0.0022765550336478614</v>
      </c>
      <c r="G61">
        <f t="shared" si="13"/>
        <v>4.299816959999999</v>
      </c>
      <c r="H61">
        <f t="shared" si="3"/>
        <v>0.9489171575491077</v>
      </c>
      <c r="I61">
        <f t="shared" si="4"/>
        <v>0.3923764193544421</v>
      </c>
      <c r="J61" s="25">
        <f t="shared" si="5"/>
        <v>64.16360291590009</v>
      </c>
      <c r="K61">
        <f t="shared" si="6"/>
        <v>0.007140288824312185</v>
      </c>
      <c r="M61">
        <f t="shared" si="14"/>
        <v>4.299816959999999</v>
      </c>
      <c r="N61">
        <f t="shared" si="7"/>
        <v>0.9932082443783746</v>
      </c>
      <c r="O61">
        <f t="shared" si="8"/>
        <v>0.4571067121051876</v>
      </c>
      <c r="P61" s="25">
        <f t="shared" si="9"/>
        <v>1.5828806620742486</v>
      </c>
      <c r="Q61">
        <f t="shared" si="11"/>
        <v>0.000413519953053675</v>
      </c>
    </row>
    <row r="62" spans="1:17" ht="13.5">
      <c r="A62">
        <f t="shared" si="12"/>
        <v>5.159780351999999</v>
      </c>
      <c r="B62">
        <f t="shared" si="0"/>
        <v>0.9752311821024915</v>
      </c>
      <c r="C62">
        <f t="shared" si="1"/>
        <v>0.41445475782535957</v>
      </c>
      <c r="D62" s="25">
        <f t="shared" si="2"/>
        <v>264.2628095083519</v>
      </c>
      <c r="E62">
        <f t="shared" si="10"/>
        <v>0.002464205426080007</v>
      </c>
      <c r="G62">
        <f t="shared" si="13"/>
        <v>5.159780351999999</v>
      </c>
      <c r="H62">
        <f t="shared" si="3"/>
        <v>0.9301422661627019</v>
      </c>
      <c r="I62">
        <f t="shared" si="4"/>
        <v>0.38589908182613214</v>
      </c>
      <c r="J62" s="25">
        <f t="shared" si="5"/>
        <v>59.216756166882</v>
      </c>
      <c r="K62">
        <f t="shared" si="6"/>
        <v>0.007890011808749946</v>
      </c>
      <c r="M62">
        <f t="shared" si="14"/>
        <v>5.159780351999999</v>
      </c>
      <c r="N62">
        <f t="shared" si="7"/>
        <v>0.9913201847359135</v>
      </c>
      <c r="O62">
        <f t="shared" si="8"/>
        <v>0.4563023986974992</v>
      </c>
      <c r="P62" s="25">
        <f t="shared" si="9"/>
        <v>1.366267849590349</v>
      </c>
      <c r="Q62">
        <f t="shared" si="11"/>
        <v>0.000438437178100298</v>
      </c>
    </row>
    <row r="63" spans="1:17" ht="13.5">
      <c r="A63">
        <f t="shared" si="12"/>
        <v>6.191736422399999</v>
      </c>
      <c r="B63">
        <f t="shared" si="0"/>
        <v>0.9675740915730101</v>
      </c>
      <c r="C63">
        <f t="shared" si="1"/>
        <v>0.4118130615926885</v>
      </c>
      <c r="D63" s="25">
        <f t="shared" si="2"/>
        <v>232.31816257306116</v>
      </c>
      <c r="E63">
        <f t="shared" si="10"/>
        <v>0.00264885746455477</v>
      </c>
      <c r="G63">
        <f t="shared" si="13"/>
        <v>6.191736422399999</v>
      </c>
      <c r="H63">
        <f t="shared" si="3"/>
        <v>0.9055129370645144</v>
      </c>
      <c r="I63">
        <f t="shared" si="4"/>
        <v>0.37740196328725745</v>
      </c>
      <c r="J63" s="25">
        <f t="shared" si="5"/>
        <v>53.92025072389402</v>
      </c>
      <c r="K63">
        <f t="shared" si="6"/>
        <v>0.008533836763911961</v>
      </c>
      <c r="M63">
        <f t="shared" si="14"/>
        <v>6.191736422399999</v>
      </c>
      <c r="N63">
        <f t="shared" si="7"/>
        <v>0.9889209325110226</v>
      </c>
      <c r="O63">
        <f t="shared" si="8"/>
        <v>0.45528031724969564</v>
      </c>
      <c r="P63" s="25">
        <f t="shared" si="9"/>
        <v>1.1558230253749913</v>
      </c>
      <c r="Q63">
        <f t="shared" si="11"/>
        <v>0.0004637195516423335</v>
      </c>
    </row>
    <row r="64" spans="1:17" ht="13.5">
      <c r="A64">
        <f t="shared" si="12"/>
        <v>7.430083706879999</v>
      </c>
      <c r="B64">
        <f t="shared" si="0"/>
        <v>0.9577406808661435</v>
      </c>
      <c r="C64">
        <f t="shared" si="1"/>
        <v>0.4084205348988195</v>
      </c>
      <c r="D64" s="25">
        <f t="shared" si="2"/>
        <v>200.35118482195435</v>
      </c>
      <c r="E64">
        <f t="shared" si="10"/>
        <v>0.002822315351200907</v>
      </c>
      <c r="G64">
        <f t="shared" si="13"/>
        <v>7.430083706879999</v>
      </c>
      <c r="H64">
        <f t="shared" si="3"/>
        <v>0.873975647509733</v>
      </c>
      <c r="I64">
        <f t="shared" si="4"/>
        <v>0.36652159839085785</v>
      </c>
      <c r="J64" s="25">
        <f t="shared" si="5"/>
        <v>48.33367565951154</v>
      </c>
      <c r="K64">
        <f t="shared" si="6"/>
        <v>0.008985181690573852</v>
      </c>
      <c r="M64">
        <f t="shared" si="14"/>
        <v>7.430083706879999</v>
      </c>
      <c r="N64">
        <f t="shared" si="7"/>
        <v>0.9858805065631624</v>
      </c>
      <c r="O64">
        <f t="shared" si="8"/>
        <v>0.4539850957959072</v>
      </c>
      <c r="P64" s="25">
        <f t="shared" si="9"/>
        <v>0.9553466977569766</v>
      </c>
      <c r="Q64">
        <f t="shared" si="11"/>
        <v>0.0004889490316151468</v>
      </c>
    </row>
    <row r="65" spans="1:17" ht="13.5">
      <c r="A65">
        <f t="shared" si="12"/>
        <v>8.916100448255998</v>
      </c>
      <c r="B65">
        <f t="shared" si="0"/>
        <v>0.945237549028215</v>
      </c>
      <c r="C65">
        <f t="shared" si="1"/>
        <v>0.40410695441473415</v>
      </c>
      <c r="D65" s="25">
        <f t="shared" si="2"/>
        <v>169.01407771297627</v>
      </c>
      <c r="E65">
        <f t="shared" si="10"/>
        <v>0.002974007641253649</v>
      </c>
      <c r="G65">
        <f t="shared" si="13"/>
        <v>8.916100448255998</v>
      </c>
      <c r="H65">
        <f t="shared" si="3"/>
        <v>0.8347784546946112</v>
      </c>
      <c r="I65">
        <f t="shared" si="4"/>
        <v>0.3529985668696409</v>
      </c>
      <c r="J65" s="25">
        <f t="shared" si="5"/>
        <v>42.54785405972822</v>
      </c>
      <c r="K65">
        <f t="shared" si="6"/>
        <v>0.009156950125015188</v>
      </c>
      <c r="M65">
        <f t="shared" si="14"/>
        <v>8.916100448255998</v>
      </c>
      <c r="N65">
        <f t="shared" si="7"/>
        <v>0.9820409402342223</v>
      </c>
      <c r="O65">
        <f t="shared" si="8"/>
        <v>0.45234944053977877</v>
      </c>
      <c r="P65" s="25">
        <f t="shared" si="9"/>
        <v>0.7688430222765904</v>
      </c>
      <c r="Q65">
        <f t="shared" si="11"/>
        <v>0.0005135598299044181</v>
      </c>
    </row>
    <row r="66" spans="1:17" ht="13.5">
      <c r="A66">
        <f t="shared" si="12"/>
        <v>10.699320537907196</v>
      </c>
      <c r="B66">
        <f t="shared" si="0"/>
        <v>0.9295355336799863</v>
      </c>
      <c r="C66">
        <f t="shared" si="1"/>
        <v>0.39868975911959526</v>
      </c>
      <c r="D66" s="25">
        <f t="shared" si="2"/>
        <v>139.04394607024642</v>
      </c>
      <c r="E66">
        <f t="shared" si="10"/>
        <v>0.0030913104610409987</v>
      </c>
      <c r="G66">
        <f t="shared" si="13"/>
        <v>10.699320537907196</v>
      </c>
      <c r="H66">
        <f t="shared" si="3"/>
        <v>0.7877487253037052</v>
      </c>
      <c r="I66">
        <f t="shared" si="4"/>
        <v>0.3367733102297783</v>
      </c>
      <c r="J66" s="25">
        <f t="shared" si="5"/>
        <v>36.68632264292837</v>
      </c>
      <c r="K66">
        <f t="shared" si="6"/>
        <v>0.008985847008464764</v>
      </c>
      <c r="M66">
        <f t="shared" si="14"/>
        <v>10.699320537907196</v>
      </c>
      <c r="N66">
        <f t="shared" si="7"/>
        <v>0.977213231013889</v>
      </c>
      <c r="O66">
        <f t="shared" si="8"/>
        <v>0.45029283641191675</v>
      </c>
      <c r="P66" s="25">
        <f t="shared" si="9"/>
        <v>0.6001960176954462</v>
      </c>
      <c r="Q66">
        <f t="shared" si="11"/>
        <v>0.0005368131236698569</v>
      </c>
    </row>
    <row r="67" spans="1:17" ht="13.5">
      <c r="A67">
        <f t="shared" si="12"/>
        <v>12.839184645488634</v>
      </c>
      <c r="B67">
        <f t="shared" si="0"/>
        <v>0.9101120211099493</v>
      </c>
      <c r="C67">
        <f t="shared" si="1"/>
        <v>0.3919886472829325</v>
      </c>
      <c r="D67" s="25">
        <f t="shared" si="2"/>
        <v>111.20638924278296</v>
      </c>
      <c r="E67">
        <f t="shared" si="10"/>
        <v>0.0031605654215326696</v>
      </c>
      <c r="G67">
        <f t="shared" si="13"/>
        <v>12.839184645488634</v>
      </c>
      <c r="H67">
        <f t="shared" si="3"/>
        <v>0.7335226016808191</v>
      </c>
      <c r="I67">
        <f t="shared" si="4"/>
        <v>0.31806529757988256</v>
      </c>
      <c r="J67" s="25">
        <f t="shared" si="5"/>
        <v>30.90155840862302</v>
      </c>
      <c r="K67">
        <f t="shared" si="6"/>
        <v>0.008458228803297472</v>
      </c>
      <c r="M67">
        <f t="shared" si="14"/>
        <v>12.839184645488634</v>
      </c>
      <c r="N67">
        <f t="shared" si="7"/>
        <v>0.9711757608116967</v>
      </c>
      <c r="O67">
        <f t="shared" si="8"/>
        <v>0.4477208741057829</v>
      </c>
      <c r="P67" s="25">
        <f t="shared" si="9"/>
        <v>0.4527318478505912</v>
      </c>
      <c r="Q67">
        <f t="shared" si="11"/>
        <v>0.0005577798774449815</v>
      </c>
    </row>
    <row r="68" spans="1:17" ht="13.5">
      <c r="A68">
        <f t="shared" si="12"/>
        <v>15.407021574586361</v>
      </c>
      <c r="B68">
        <f t="shared" si="0"/>
        <v>0.8865145530669118</v>
      </c>
      <c r="C68">
        <f t="shared" si="1"/>
        <v>0.3838475208080846</v>
      </c>
      <c r="D68" s="25">
        <f t="shared" si="2"/>
        <v>86.21225589348579</v>
      </c>
      <c r="E68">
        <f t="shared" si="10"/>
        <v>0.003168948187461596</v>
      </c>
      <c r="G68">
        <f t="shared" si="13"/>
        <v>15.407021574586361</v>
      </c>
      <c r="H68">
        <f t="shared" si="3"/>
        <v>0.6736057402978425</v>
      </c>
      <c r="I68">
        <f t="shared" si="4"/>
        <v>0.29739398040275566</v>
      </c>
      <c r="J68" s="25">
        <f t="shared" si="5"/>
        <v>25.36404585391945</v>
      </c>
      <c r="K68">
        <f t="shared" si="6"/>
        <v>0.007623485668180766</v>
      </c>
      <c r="M68">
        <f t="shared" si="14"/>
        <v>15.407021574586361</v>
      </c>
      <c r="N68">
        <f t="shared" si="7"/>
        <v>0.9636753941693369</v>
      </c>
      <c r="O68">
        <f t="shared" si="8"/>
        <v>0.4445257179161376</v>
      </c>
      <c r="P68" s="25">
        <f t="shared" si="9"/>
        <v>0.3287277473208365</v>
      </c>
      <c r="Q68">
        <f t="shared" si="11"/>
        <v>0.0005753413671661257</v>
      </c>
    </row>
    <row r="69" spans="1:17" ht="13.5">
      <c r="A69">
        <f t="shared" si="12"/>
        <v>18.48842588950363</v>
      </c>
      <c r="B69">
        <f t="shared" si="0"/>
        <v>0.8584410316431154</v>
      </c>
      <c r="C69">
        <f t="shared" si="1"/>
        <v>0.3741621559168748</v>
      </c>
      <c r="D69" s="25">
        <f t="shared" si="2"/>
        <v>64.61921777686022</v>
      </c>
      <c r="E69">
        <f t="shared" si="10"/>
        <v>0.003107060850539676</v>
      </c>
      <c r="G69">
        <f t="shared" si="13"/>
        <v>18.48842588950363</v>
      </c>
      <c r="H69">
        <f t="shared" si="3"/>
        <v>0.6101922932594356</v>
      </c>
      <c r="I69">
        <f t="shared" si="4"/>
        <v>0.2755163411745053</v>
      </c>
      <c r="J69" s="25">
        <f t="shared" si="5"/>
        <v>20.243903919589584</v>
      </c>
      <c r="K69">
        <f t="shared" si="6"/>
        <v>0.006584163977795271</v>
      </c>
      <c r="M69">
        <f t="shared" si="14"/>
        <v>18.48842588950363</v>
      </c>
      <c r="N69">
        <f t="shared" si="7"/>
        <v>0.954432782329985</v>
      </c>
      <c r="O69">
        <f t="shared" si="8"/>
        <v>0.4405883652725736</v>
      </c>
      <c r="P69" s="25">
        <f t="shared" si="9"/>
        <v>0.22898583051552793</v>
      </c>
      <c r="Q69">
        <f t="shared" si="11"/>
        <v>0.000588220106150288</v>
      </c>
    </row>
    <row r="70" spans="1:17" ht="13.5">
      <c r="A70">
        <f t="shared" si="12"/>
        <v>22.186111067404358</v>
      </c>
      <c r="B70">
        <f t="shared" si="0"/>
        <v>0.8258225045298735</v>
      </c>
      <c r="C70">
        <f t="shared" si="1"/>
        <v>0.36290876406280637</v>
      </c>
      <c r="D70" s="25">
        <f t="shared" si="2"/>
        <v>46.74201171895237</v>
      </c>
      <c r="E70">
        <f t="shared" si="10"/>
        <v>0.002971675134326235</v>
      </c>
      <c r="G70">
        <f t="shared" si="13"/>
        <v>22.186111067404358</v>
      </c>
      <c r="H70">
        <f t="shared" si="3"/>
        <v>0.545784250916356</v>
      </c>
      <c r="I70">
        <f t="shared" si="4"/>
        <v>0.2532955665661428</v>
      </c>
      <c r="J70" s="25">
        <f t="shared" si="5"/>
        <v>15.687701269198653</v>
      </c>
      <c r="K70">
        <f t="shared" si="6"/>
        <v>0.005465716711212491</v>
      </c>
      <c r="M70">
        <f t="shared" si="14"/>
        <v>22.186111067404358</v>
      </c>
      <c r="N70">
        <f t="shared" si="7"/>
        <v>0.9431535236755167</v>
      </c>
      <c r="O70">
        <f t="shared" si="8"/>
        <v>0.4357834010857702</v>
      </c>
      <c r="P70" s="25">
        <f t="shared" si="9"/>
        <v>0.1526218154445388</v>
      </c>
      <c r="Q70">
        <f t="shared" si="11"/>
        <v>0.0005950549581357653</v>
      </c>
    </row>
    <row r="71" spans="1:17" ht="13.5">
      <c r="A71">
        <f t="shared" si="12"/>
        <v>26.62333328088523</v>
      </c>
      <c r="B71">
        <f t="shared" si="0"/>
        <v>0.7888861517936077</v>
      </c>
      <c r="C71">
        <f t="shared" si="1"/>
        <v>0.3501657223687946</v>
      </c>
      <c r="D71" s="25">
        <f t="shared" si="2"/>
        <v>32.60106747792951</v>
      </c>
      <c r="E71">
        <f t="shared" si="10"/>
        <v>0.0027676532037470463</v>
      </c>
      <c r="G71">
        <f t="shared" si="13"/>
        <v>26.62333328088523</v>
      </c>
      <c r="H71">
        <f t="shared" si="3"/>
        <v>0.48275651152022325</v>
      </c>
      <c r="I71">
        <f t="shared" si="4"/>
        <v>0.23155099647447702</v>
      </c>
      <c r="J71" s="25">
        <f t="shared" si="5"/>
        <v>11.796216080033261</v>
      </c>
      <c r="K71">
        <f t="shared" si="6"/>
        <v>0.004381805456541412</v>
      </c>
      <c r="M71">
        <f t="shared" si="14"/>
        <v>26.62333328088523</v>
      </c>
      <c r="N71">
        <f t="shared" si="7"/>
        <v>0.9295465086269074</v>
      </c>
      <c r="O71">
        <f t="shared" si="8"/>
        <v>0.42998681267506256</v>
      </c>
      <c r="P71" s="25">
        <f t="shared" si="9"/>
        <v>0.09718467719566845</v>
      </c>
      <c r="Q71">
        <f t="shared" si="11"/>
        <v>0.0005945304789326091</v>
      </c>
    </row>
    <row r="72" spans="1:17" ht="13.5">
      <c r="A72">
        <f t="shared" si="12"/>
        <v>31.947999937062274</v>
      </c>
      <c r="B72">
        <f t="shared" si="0"/>
        <v>0.7481746847265698</v>
      </c>
      <c r="C72">
        <f t="shared" si="1"/>
        <v>0.33612026623066654</v>
      </c>
      <c r="D72" s="25">
        <f t="shared" si="2"/>
        <v>21.931298857346107</v>
      </c>
      <c r="E72">
        <f t="shared" si="10"/>
        <v>0.0025080654962562616</v>
      </c>
      <c r="G72">
        <f t="shared" si="13"/>
        <v>31.947999937062274</v>
      </c>
      <c r="H72">
        <f t="shared" si="3"/>
        <v>0.42302402272119305</v>
      </c>
      <c r="I72">
        <f t="shared" si="4"/>
        <v>0.21094328783881158</v>
      </c>
      <c r="J72" s="25">
        <f t="shared" si="5"/>
        <v>8.610220106009255</v>
      </c>
      <c r="K72">
        <f t="shared" si="6"/>
        <v>0.0034114990111697007</v>
      </c>
      <c r="M72">
        <f t="shared" si="14"/>
        <v>31.947999937062274</v>
      </c>
      <c r="N72">
        <f t="shared" si="7"/>
        <v>0.9133497384272142</v>
      </c>
      <c r="O72">
        <f t="shared" si="8"/>
        <v>0.42308698856999327</v>
      </c>
      <c r="P72" s="25">
        <f t="shared" si="9"/>
        <v>0.05911226907675135</v>
      </c>
      <c r="Q72">
        <f t="shared" si="11"/>
        <v>0.0005855590272930648</v>
      </c>
    </row>
    <row r="73" spans="1:17" ht="13.5">
      <c r="A73">
        <f>A72*1.2</f>
        <v>38.33759992447473</v>
      </c>
      <c r="B73">
        <f t="shared" si="0"/>
        <v>0.7045082414265819</v>
      </c>
      <c r="C73">
        <f t="shared" si="1"/>
        <v>0.3210553432921707</v>
      </c>
      <c r="D73" s="25">
        <f t="shared" si="2"/>
        <v>14.251167677734987</v>
      </c>
      <c r="E73">
        <f t="shared" si="10"/>
        <v>0.002212122286073044</v>
      </c>
      <c r="G73">
        <f>G72*1.2</f>
        <v>38.33759992447473</v>
      </c>
      <c r="H73">
        <f t="shared" si="3"/>
        <v>0.3678894661728442</v>
      </c>
      <c r="I73">
        <f t="shared" si="4"/>
        <v>0.19192186582963122</v>
      </c>
      <c r="J73" s="25">
        <f t="shared" si="5"/>
        <v>6.109262600708231</v>
      </c>
      <c r="K73">
        <f t="shared" si="6"/>
        <v>0.0025940464245964114</v>
      </c>
      <c r="M73">
        <f>M72*1.2</f>
        <v>38.33759992447473</v>
      </c>
      <c r="N73">
        <f t="shared" si="7"/>
        <v>0.8943620164093551</v>
      </c>
      <c r="O73">
        <f t="shared" si="8"/>
        <v>0.41499821899038536</v>
      </c>
      <c r="P73" s="25">
        <f t="shared" si="9"/>
        <v>0.03438811514115588</v>
      </c>
      <c r="Q73">
        <f t="shared" si="11"/>
        <v>0.0005674941645079921</v>
      </c>
    </row>
    <row r="74" spans="1:17" ht="13.5">
      <c r="A74">
        <f t="shared" si="12"/>
        <v>46.005119909369675</v>
      </c>
      <c r="B74">
        <f t="shared" si="0"/>
        <v>0.6588937704149818</v>
      </c>
      <c r="C74">
        <f t="shared" si="1"/>
        <v>0.3053183507931687</v>
      </c>
      <c r="D74" s="25">
        <f t="shared" si="2"/>
        <v>8.967907517589323</v>
      </c>
      <c r="E74">
        <f t="shared" si="10"/>
        <v>0.0019015044838212778</v>
      </c>
      <c r="G74">
        <f t="shared" si="13"/>
        <v>46.005119909369675</v>
      </c>
      <c r="H74">
        <f t="shared" si="3"/>
        <v>0.3180558160146167</v>
      </c>
      <c r="I74">
        <f t="shared" si="4"/>
        <v>0.17472925652504273</v>
      </c>
      <c r="J74" s="25">
        <f t="shared" si="5"/>
        <v>4.223440849593794</v>
      </c>
      <c r="K74">
        <f t="shared" si="6"/>
        <v>0.0019363954423702642</v>
      </c>
      <c r="M74">
        <f t="shared" si="14"/>
        <v>46.005119909369675</v>
      </c>
      <c r="N74">
        <f t="shared" si="7"/>
        <v>0.8724764084291406</v>
      </c>
      <c r="O74">
        <f t="shared" si="8"/>
        <v>0.405674949990814</v>
      </c>
      <c r="P74" s="25">
        <f t="shared" si="9"/>
        <v>0.01918329118786813</v>
      </c>
      <c r="Q74">
        <f t="shared" si="11"/>
        <v>0.0005403299089858706</v>
      </c>
    </row>
    <row r="75" spans="1:17" ht="13.5">
      <c r="A75">
        <f t="shared" si="12"/>
        <v>55.206143891243606</v>
      </c>
      <c r="B75">
        <f t="shared" si="0"/>
        <v>0.6124054413406494</v>
      </c>
      <c r="C75">
        <f t="shared" si="1"/>
        <v>0.289279877262524</v>
      </c>
      <c r="D75" s="25">
        <f t="shared" si="2"/>
        <v>5.483066293605692</v>
      </c>
      <c r="E75">
        <f t="shared" si="10"/>
        <v>0.0015964033452301478</v>
      </c>
      <c r="G75">
        <f t="shared" si="13"/>
        <v>55.206143891243606</v>
      </c>
      <c r="H75">
        <f t="shared" si="3"/>
        <v>0.2737375574926857</v>
      </c>
      <c r="I75">
        <f t="shared" si="4"/>
        <v>0.15943945733497655</v>
      </c>
      <c r="J75" s="25">
        <f t="shared" si="5"/>
        <v>2.8531334123988965</v>
      </c>
      <c r="K75">
        <f t="shared" si="6"/>
        <v>0.001425292204269423</v>
      </c>
      <c r="M75">
        <f t="shared" si="14"/>
        <v>55.206143891243606</v>
      </c>
      <c r="N75">
        <f t="shared" si="7"/>
        <v>0.8477090557577</v>
      </c>
      <c r="O75">
        <f t="shared" si="8"/>
        <v>0.39512405775278026</v>
      </c>
      <c r="P75" s="25">
        <f t="shared" si="9"/>
        <v>0.010299484159533396</v>
      </c>
      <c r="Q75">
        <f t="shared" si="11"/>
        <v>0.0005048239813235266</v>
      </c>
    </row>
    <row r="76" spans="1:17" ht="13.5">
      <c r="A76">
        <f t="shared" si="12"/>
        <v>66.24737266949232</v>
      </c>
      <c r="B76">
        <f t="shared" si="0"/>
        <v>0.5660675898887637</v>
      </c>
      <c r="C76">
        <f t="shared" si="1"/>
        <v>0.2732933185116235</v>
      </c>
      <c r="D76" s="25">
        <f t="shared" si="2"/>
        <v>3.2694311870692445</v>
      </c>
      <c r="E76">
        <f t="shared" si="10"/>
        <v>0.0013125728834136046</v>
      </c>
      <c r="G76">
        <f t="shared" si="13"/>
        <v>66.24737266949232</v>
      </c>
      <c r="H76">
        <f t="shared" si="3"/>
        <v>0.23480365226759992</v>
      </c>
      <c r="I76">
        <f t="shared" si="4"/>
        <v>0.14600726003232195</v>
      </c>
      <c r="J76" s="25">
        <f t="shared" si="5"/>
        <v>1.8896109532266088</v>
      </c>
      <c r="K76">
        <f t="shared" si="6"/>
        <v>0.0010381293922763913</v>
      </c>
      <c r="M76">
        <f t="shared" si="14"/>
        <v>66.24737266949232</v>
      </c>
      <c r="N76">
        <f t="shared" si="7"/>
        <v>0.8202160257123382</v>
      </c>
      <c r="O76">
        <f t="shared" si="8"/>
        <v>0.3834120269534561</v>
      </c>
      <c r="P76" s="25">
        <f t="shared" si="9"/>
        <v>0.005345334468957406</v>
      </c>
      <c r="Q76">
        <f t="shared" si="11"/>
        <v>0.00046248861980553133</v>
      </c>
    </row>
    <row r="77" spans="1:17" ht="13.5">
      <c r="A77">
        <f t="shared" si="12"/>
        <v>79.49684720339079</v>
      </c>
      <c r="B77">
        <f t="shared" si="0"/>
        <v>0.5207659022186656</v>
      </c>
      <c r="C77">
        <f t="shared" si="1"/>
        <v>0.2576642362654396</v>
      </c>
      <c r="D77" s="25">
        <f t="shared" si="2"/>
        <v>1.9085539667043785</v>
      </c>
      <c r="E77">
        <f t="shared" si="10"/>
        <v>0.0010600456980289746</v>
      </c>
      <c r="G77">
        <f t="shared" si="13"/>
        <v>79.49684720339079</v>
      </c>
      <c r="H77">
        <f t="shared" si="3"/>
        <v>0.2009092035636499</v>
      </c>
      <c r="I77">
        <f t="shared" si="4"/>
        <v>0.13431367522945922</v>
      </c>
      <c r="J77" s="25">
        <f t="shared" si="5"/>
        <v>1.2309741037092106</v>
      </c>
      <c r="K77">
        <f t="shared" si="6"/>
        <v>0.000750308234999088</v>
      </c>
      <c r="M77">
        <f t="shared" si="14"/>
        <v>79.49684720339079</v>
      </c>
      <c r="N77">
        <f t="shared" si="7"/>
        <v>0.7902924504722083</v>
      </c>
      <c r="O77">
        <f t="shared" si="8"/>
        <v>0.37066458390116075</v>
      </c>
      <c r="P77" s="25">
        <f t="shared" si="9"/>
        <v>0.0026941058749533463</v>
      </c>
      <c r="Q77">
        <f t="shared" si="11"/>
        <v>0.00041542681697856834</v>
      </c>
    </row>
    <row r="78" spans="1:17" ht="13.5">
      <c r="A78">
        <f t="shared" si="12"/>
        <v>95.39621664406894</v>
      </c>
      <c r="B78">
        <f t="shared" si="0"/>
        <v>0.4771983995211768</v>
      </c>
      <c r="C78">
        <f t="shared" si="1"/>
        <v>0.242633447834806</v>
      </c>
      <c r="D78" s="25">
        <f t="shared" si="2"/>
        <v>1.0947458084439716</v>
      </c>
      <c r="E78">
        <f t="shared" si="10"/>
        <v>0.0008433786457352829</v>
      </c>
      <c r="G78">
        <f t="shared" si="13"/>
        <v>95.39621664406894</v>
      </c>
      <c r="H78">
        <f t="shared" si="3"/>
        <v>0.17159766469882257</v>
      </c>
      <c r="I78">
        <f t="shared" si="4"/>
        <v>0.12420119432109378</v>
      </c>
      <c r="J78" s="25">
        <f t="shared" si="5"/>
        <v>0.7912229807447502</v>
      </c>
      <c r="K78">
        <f t="shared" si="6"/>
        <v>0.0005392383606413323</v>
      </c>
      <c r="M78">
        <f t="shared" si="14"/>
        <v>95.39621664406894</v>
      </c>
      <c r="N78">
        <f t="shared" si="7"/>
        <v>0.7583522637731931</v>
      </c>
      <c r="O78">
        <f t="shared" si="8"/>
        <v>0.3570580643673803</v>
      </c>
      <c r="P78" s="25">
        <f t="shared" si="9"/>
        <v>0.0013247171372628636</v>
      </c>
      <c r="Q78">
        <f t="shared" si="11"/>
        <v>0.0003660445882201361</v>
      </c>
    </row>
    <row r="79" spans="1:17" ht="13.5">
      <c r="A79">
        <f t="shared" si="12"/>
        <v>114.47545997288273</v>
      </c>
      <c r="B79">
        <f t="shared" si="0"/>
        <v>0.43586387049183734</v>
      </c>
      <c r="C79">
        <f t="shared" si="1"/>
        <v>0.2283730353196839</v>
      </c>
      <c r="D79" s="25">
        <f t="shared" si="2"/>
        <v>0.619070296060596</v>
      </c>
      <c r="E79">
        <f t="shared" si="10"/>
        <v>0.0006628319073559459</v>
      </c>
      <c r="G79">
        <f t="shared" si="13"/>
        <v>114.47545997288273</v>
      </c>
      <c r="H79">
        <f t="shared" si="3"/>
        <v>0.14637154792876228</v>
      </c>
      <c r="I79">
        <f t="shared" si="4"/>
        <v>0.11549818403542299</v>
      </c>
      <c r="J79" s="25">
        <f t="shared" si="5"/>
        <v>0.5031784650991371</v>
      </c>
      <c r="K79">
        <f t="shared" si="6"/>
        <v>0.0003859696132287222</v>
      </c>
      <c r="M79">
        <f t="shared" si="14"/>
        <v>114.47545997288273</v>
      </c>
      <c r="N79">
        <f t="shared" si="7"/>
        <v>0.7248920201660333</v>
      </c>
      <c r="O79">
        <f t="shared" si="8"/>
        <v>0.34280400059073024</v>
      </c>
      <c r="P79" s="25">
        <f t="shared" si="9"/>
        <v>0.0006381972606529113</v>
      </c>
      <c r="Q79">
        <f t="shared" si="11"/>
        <v>0.0003167152988720915</v>
      </c>
    </row>
    <row r="80" spans="1:17" ht="13.5">
      <c r="A80">
        <f t="shared" si="12"/>
        <v>137.37055196745928</v>
      </c>
      <c r="B80">
        <f t="shared" si="0"/>
        <v>0.3970772421609403</v>
      </c>
      <c r="C80">
        <f t="shared" si="1"/>
        <v>0.21499164854552438</v>
      </c>
      <c r="D80" s="25">
        <f t="shared" si="2"/>
        <v>0.3461259454422341</v>
      </c>
      <c r="E80">
        <f t="shared" si="10"/>
        <v>0.0005158397542578045</v>
      </c>
      <c r="G80">
        <f t="shared" si="13"/>
        <v>137.37055196745928</v>
      </c>
      <c r="H80">
        <f t="shared" si="3"/>
        <v>0.12473691785381986</v>
      </c>
      <c r="I80">
        <f t="shared" si="4"/>
        <v>0.10803423665956785</v>
      </c>
      <c r="J80" s="25">
        <f t="shared" si="5"/>
        <v>0.317351958146777</v>
      </c>
      <c r="K80">
        <f t="shared" si="6"/>
        <v>0.00027545731153442863</v>
      </c>
      <c r="M80">
        <f t="shared" si="14"/>
        <v>137.37055196745928</v>
      </c>
      <c r="N80">
        <f t="shared" si="7"/>
        <v>0.6904463857259521</v>
      </c>
      <c r="O80">
        <f t="shared" si="8"/>
        <v>0.32813016031925557</v>
      </c>
      <c r="P80" s="25">
        <f t="shared" si="9"/>
        <v>0.0003023883319250015</v>
      </c>
      <c r="Q80">
        <f t="shared" si="11"/>
        <v>0.0002694853588081223</v>
      </c>
    </row>
    <row r="81" spans="1:17" ht="13.5">
      <c r="A81">
        <f t="shared" si="12"/>
        <v>164.84466236095113</v>
      </c>
      <c r="B81">
        <f t="shared" si="0"/>
        <v>0.3609995978147746</v>
      </c>
      <c r="C81">
        <f t="shared" si="1"/>
        <v>0.20254486124609722</v>
      </c>
      <c r="D81" s="25">
        <f t="shared" si="2"/>
        <v>0.1917980848700371</v>
      </c>
      <c r="E81">
        <f t="shared" si="10"/>
        <v>0.0003983344082707274</v>
      </c>
      <c r="G81">
        <f t="shared" si="13"/>
        <v>164.84466236095113</v>
      </c>
      <c r="H81">
        <f t="shared" si="3"/>
        <v>0.10622875212250275</v>
      </c>
      <c r="I81">
        <f t="shared" si="4"/>
        <v>0.10164891948226346</v>
      </c>
      <c r="J81" s="25">
        <f t="shared" si="5"/>
        <v>0.19888348433752737</v>
      </c>
      <c r="K81">
        <f t="shared" si="6"/>
        <v>0.00019617591096874264</v>
      </c>
      <c r="M81">
        <f t="shared" si="14"/>
        <v>164.84466236095113</v>
      </c>
      <c r="N81">
        <f t="shared" si="7"/>
        <v>0.6555442344412592</v>
      </c>
      <c r="O81">
        <f t="shared" si="8"/>
        <v>0.3132618438719764</v>
      </c>
      <c r="P81" s="25">
        <f t="shared" si="9"/>
        <v>0.00014137750102816672</v>
      </c>
      <c r="Q81">
        <f t="shared" si="11"/>
        <v>0.00022588632754731697</v>
      </c>
    </row>
    <row r="82" spans="1:17" ht="13.5">
      <c r="A82">
        <f t="shared" si="12"/>
        <v>197.81359483314137</v>
      </c>
      <c r="B82">
        <f t="shared" si="0"/>
        <v>0.3276728115725822</v>
      </c>
      <c r="C82">
        <f t="shared" si="1"/>
        <v>0.19104711999254087</v>
      </c>
      <c r="D82" s="25">
        <f t="shared" si="2"/>
        <v>0.10554255679887432</v>
      </c>
      <c r="E82">
        <f t="shared" si="10"/>
        <v>0.0003057301629780869</v>
      </c>
      <c r="G82">
        <f t="shared" si="13"/>
        <v>197.81359483314137</v>
      </c>
      <c r="H82">
        <f t="shared" si="3"/>
        <v>0.09042349385249654</v>
      </c>
      <c r="I82">
        <f t="shared" si="4"/>
        <v>0.0961961053791113</v>
      </c>
      <c r="J82" s="25">
        <f t="shared" si="5"/>
        <v>0.12404228423060489</v>
      </c>
      <c r="K82">
        <f t="shared" si="6"/>
        <v>0.00013950435273358928</v>
      </c>
      <c r="M82">
        <f t="shared" si="14"/>
        <v>197.81359483314137</v>
      </c>
      <c r="N82">
        <f t="shared" si="7"/>
        <v>0.6206726696488064</v>
      </c>
      <c r="O82">
        <f t="shared" si="8"/>
        <v>0.29840655727039156</v>
      </c>
      <c r="P82" s="25">
        <f t="shared" si="9"/>
        <v>6.540305398079805E-05</v>
      </c>
      <c r="Q82">
        <f t="shared" si="11"/>
        <v>0.00018687351751893086</v>
      </c>
    </row>
    <row r="83" spans="1:17" ht="13.5">
      <c r="A83">
        <f t="shared" si="12"/>
        <v>237.37631379976963</v>
      </c>
      <c r="B83">
        <f t="shared" si="0"/>
        <v>0.2970523790421221</v>
      </c>
      <c r="C83">
        <f t="shared" si="1"/>
        <v>0.18048307076953213</v>
      </c>
      <c r="D83" s="25">
        <f t="shared" si="2"/>
        <v>0.05776589411492613</v>
      </c>
      <c r="E83">
        <f t="shared" si="10"/>
        <v>0.00023355030899309355</v>
      </c>
      <c r="G83">
        <f t="shared" si="13"/>
        <v>237.37631379976963</v>
      </c>
      <c r="H83">
        <f t="shared" si="3"/>
        <v>0.07694359116821843</v>
      </c>
      <c r="I83">
        <f t="shared" si="4"/>
        <v>0.09154553895303535</v>
      </c>
      <c r="J83" s="25">
        <f t="shared" si="5"/>
        <v>0.07708743559886135</v>
      </c>
      <c r="K83">
        <f t="shared" si="6"/>
        <v>9.909858115751896E-05</v>
      </c>
      <c r="M83">
        <f t="shared" si="14"/>
        <v>237.37631379976963</v>
      </c>
      <c r="N83">
        <f t="shared" si="7"/>
        <v>0.5862529071470204</v>
      </c>
      <c r="O83">
        <f t="shared" si="8"/>
        <v>0.28374373844463074</v>
      </c>
      <c r="P83" s="25">
        <f t="shared" si="9"/>
        <v>3.000555345768055E-05</v>
      </c>
      <c r="Q83">
        <f t="shared" si="11"/>
        <v>0.00015287028450662436</v>
      </c>
    </row>
    <row r="84" spans="1:17" ht="13.5">
      <c r="A84">
        <f>A83*1.2</f>
        <v>284.8515765597235</v>
      </c>
      <c r="B84">
        <f t="shared" si="0"/>
        <v>0.2690352677830956</v>
      </c>
      <c r="C84">
        <f t="shared" si="1"/>
        <v>0.17081716738516797</v>
      </c>
      <c r="D84" s="25">
        <f t="shared" si="2"/>
        <v>0.0314860831209601</v>
      </c>
      <c r="E84">
        <f t="shared" si="10"/>
        <v>0.00017776491745148822</v>
      </c>
      <c r="G84">
        <f>G83*1.2</f>
        <v>284.8515765597235</v>
      </c>
      <c r="H84">
        <f t="shared" si="3"/>
        <v>0.06545733993237762</v>
      </c>
      <c r="I84">
        <f t="shared" si="4"/>
        <v>0.08758278227667028</v>
      </c>
      <c r="J84" s="25">
        <f t="shared" si="5"/>
        <v>0.04778020622047392</v>
      </c>
      <c r="K84">
        <f t="shared" si="6"/>
        <v>7.034258095128542E-05</v>
      </c>
      <c r="M84">
        <f>M83*1.2</f>
        <v>284.8515765597235</v>
      </c>
      <c r="N84">
        <f t="shared" si="7"/>
        <v>0.5526284509806437</v>
      </c>
      <c r="O84">
        <f t="shared" si="8"/>
        <v>0.2694197201177543</v>
      </c>
      <c r="P84" s="25">
        <f t="shared" si="9"/>
        <v>1.36768299105264E-05</v>
      </c>
      <c r="Q84">
        <f t="shared" si="11"/>
        <v>0.00012387609020917398</v>
      </c>
    </row>
    <row r="85" spans="1:17" ht="13.5">
      <c r="A85">
        <f t="shared" si="12"/>
        <v>341.82189187166824</v>
      </c>
      <c r="B85">
        <f t="shared" si="0"/>
        <v>0.2434818532119222</v>
      </c>
      <c r="C85">
        <f t="shared" si="1"/>
        <v>0.16200123935811317</v>
      </c>
      <c r="D85" s="25">
        <f t="shared" si="2"/>
        <v>0.017107737807310255</v>
      </c>
      <c r="E85">
        <f t="shared" si="10"/>
        <v>0.00013492884107237609</v>
      </c>
      <c r="G85">
        <f t="shared" si="13"/>
        <v>341.82189187166824</v>
      </c>
      <c r="H85">
        <f t="shared" si="3"/>
        <v>0.05567618577917357</v>
      </c>
      <c r="I85">
        <f t="shared" si="4"/>
        <v>0.08420828409381488</v>
      </c>
      <c r="J85" s="25">
        <f t="shared" si="5"/>
        <v>0.02955783861839426</v>
      </c>
      <c r="K85">
        <f t="shared" si="6"/>
        <v>4.990402643810608E-05</v>
      </c>
      <c r="M85">
        <f t="shared" si="14"/>
        <v>341.82189187166824</v>
      </c>
      <c r="N85">
        <f t="shared" si="7"/>
        <v>0.5200635271320355</v>
      </c>
      <c r="O85">
        <f t="shared" si="8"/>
        <v>0.25554706255824716</v>
      </c>
      <c r="P85" s="25">
        <f t="shared" si="9"/>
        <v>6.202724844657136E-06</v>
      </c>
      <c r="Q85">
        <f t="shared" si="11"/>
        <v>9.959604677802228E-05</v>
      </c>
    </row>
    <row r="86" spans="1:17" ht="13.5">
      <c r="A86">
        <f t="shared" si="12"/>
        <v>410.18627024600187</v>
      </c>
      <c r="B86">
        <f t="shared" si="0"/>
        <v>0.22023226764754864</v>
      </c>
      <c r="C86">
        <f t="shared" si="1"/>
        <v>0.15398013233840427</v>
      </c>
      <c r="D86" s="25">
        <f t="shared" si="2"/>
        <v>0.0092730157172224</v>
      </c>
      <c r="E86">
        <f t="shared" si="10"/>
        <v>0.00010219825429249843</v>
      </c>
      <c r="G86">
        <f t="shared" si="13"/>
        <v>410.18627024600187</v>
      </c>
      <c r="H86">
        <f t="shared" si="3"/>
        <v>0.047350821727429014</v>
      </c>
      <c r="I86">
        <f t="shared" si="4"/>
        <v>0.08133603349596301</v>
      </c>
      <c r="J86" s="25">
        <f t="shared" si="5"/>
        <v>0.01825954297133612</v>
      </c>
      <c r="K86">
        <f t="shared" si="6"/>
        <v>3.539053121718833E-05</v>
      </c>
      <c r="M86">
        <f t="shared" si="14"/>
        <v>410.18627024600187</v>
      </c>
      <c r="N86">
        <f t="shared" si="7"/>
        <v>0.48874865352588387</v>
      </c>
      <c r="O86">
        <f t="shared" si="8"/>
        <v>0.24220692640202654</v>
      </c>
      <c r="P86" s="25">
        <f t="shared" si="9"/>
        <v>2.802154907856642E-06</v>
      </c>
      <c r="Q86">
        <f t="shared" si="11"/>
        <v>7.956157991549886E-05</v>
      </c>
    </row>
    <row r="87" spans="1:17" ht="13.5">
      <c r="A87">
        <f t="shared" si="12"/>
        <v>492.2235242952022</v>
      </c>
      <c r="B87">
        <f t="shared" si="0"/>
        <v>0.19911804396763716</v>
      </c>
      <c r="C87">
        <f t="shared" si="1"/>
        <v>0.14669572516883483</v>
      </c>
      <c r="D87" s="25">
        <f t="shared" si="2"/>
        <v>0.005017133095960119</v>
      </c>
      <c r="E87">
        <f t="shared" si="10"/>
        <v>7.728282686048798E-05</v>
      </c>
      <c r="G87">
        <f t="shared" si="13"/>
        <v>492.2235242952022</v>
      </c>
      <c r="H87">
        <f t="shared" si="3"/>
        <v>0.040266873422619344</v>
      </c>
      <c r="I87">
        <f t="shared" si="4"/>
        <v>0.07889207133080367</v>
      </c>
      <c r="J87" s="25">
        <f t="shared" si="5"/>
        <v>0.011268659365745608</v>
      </c>
      <c r="K87">
        <f t="shared" si="6"/>
        <v>2.509117243109808E-05</v>
      </c>
      <c r="M87">
        <f t="shared" si="14"/>
        <v>492.2235242952022</v>
      </c>
      <c r="N87">
        <f t="shared" si="7"/>
        <v>0.4588102420370884</v>
      </c>
      <c r="O87">
        <f t="shared" si="8"/>
        <v>0.2294531631077997</v>
      </c>
      <c r="P87" s="25">
        <f t="shared" si="9"/>
        <v>1.2621320953249193E-06</v>
      </c>
      <c r="Q87">
        <f t="shared" si="11"/>
        <v>6.322657485032207E-05</v>
      </c>
    </row>
    <row r="88" spans="1:17" ht="13.5">
      <c r="A88">
        <f t="shared" si="12"/>
        <v>590.6682291542426</v>
      </c>
      <c r="B88">
        <f t="shared" si="0"/>
        <v>0.17997006595111284</v>
      </c>
      <c r="C88">
        <f t="shared" si="1"/>
        <v>0.14008967275313391</v>
      </c>
      <c r="D88" s="25">
        <f t="shared" si="2"/>
        <v>0.00271074654877394</v>
      </c>
      <c r="E88">
        <f t="shared" si="10"/>
        <v>5.837037587305148E-05</v>
      </c>
      <c r="G88">
        <f t="shared" si="13"/>
        <v>590.6682291542426</v>
      </c>
      <c r="H88">
        <f t="shared" si="3"/>
        <v>0.0342406180231135</v>
      </c>
      <c r="I88">
        <f t="shared" si="4"/>
        <v>0.07681301321797415</v>
      </c>
      <c r="J88" s="25">
        <f t="shared" si="5"/>
        <v>0.00694938979442258</v>
      </c>
      <c r="K88">
        <f t="shared" si="6"/>
        <v>1.778571856357332E-05</v>
      </c>
      <c r="M88">
        <f t="shared" si="14"/>
        <v>590.6682291542426</v>
      </c>
      <c r="N88">
        <f t="shared" si="7"/>
        <v>0.43032175340841133</v>
      </c>
      <c r="O88">
        <f t="shared" si="8"/>
        <v>0.21731706695198325</v>
      </c>
      <c r="P88" s="25">
        <f t="shared" si="9"/>
        <v>5.671839100983434E-07</v>
      </c>
      <c r="Q88">
        <f t="shared" si="11"/>
        <v>5.003505698025612E-05</v>
      </c>
    </row>
    <row r="89" spans="1:17" ht="13.5">
      <c r="A89">
        <f t="shared" si="12"/>
        <v>708.8018749850911</v>
      </c>
      <c r="B89">
        <f t="shared" si="0"/>
        <v>0.16262375668088624</v>
      </c>
      <c r="C89">
        <f t="shared" si="1"/>
        <v>0.13410519605490576</v>
      </c>
      <c r="D89" s="25">
        <f t="shared" si="2"/>
        <v>0.0014630777779410281</v>
      </c>
      <c r="E89">
        <f t="shared" si="10"/>
        <v>4.404543493435443E-05</v>
      </c>
      <c r="G89">
        <f t="shared" si="13"/>
        <v>708.8018749850911</v>
      </c>
      <c r="H89">
        <f t="shared" si="3"/>
        <v>0.029114970045532214</v>
      </c>
      <c r="I89">
        <f t="shared" si="4"/>
        <v>0.07504466466570861</v>
      </c>
      <c r="J89" s="25">
        <f t="shared" si="5"/>
        <v>0.004283569060122784</v>
      </c>
      <c r="K89">
        <f t="shared" si="6"/>
        <v>1.2605577278434765E-05</v>
      </c>
      <c r="M89">
        <f t="shared" si="14"/>
        <v>708.8018749850911</v>
      </c>
      <c r="N89">
        <f t="shared" si="7"/>
        <v>0.4033147281867601</v>
      </c>
      <c r="O89">
        <f t="shared" si="8"/>
        <v>0.20581207420755984</v>
      </c>
      <c r="P89" s="25">
        <f t="shared" si="9"/>
        <v>2.544391008065712E-07</v>
      </c>
      <c r="Q89">
        <f t="shared" si="11"/>
        <v>3.9463359255241276E-05</v>
      </c>
    </row>
    <row r="90" spans="1:17" ht="13.5">
      <c r="A90">
        <f t="shared" si="12"/>
        <v>850.5622499821093</v>
      </c>
      <c r="B90">
        <f t="shared" si="0"/>
        <v>0.14692227498867783</v>
      </c>
      <c r="C90">
        <f t="shared" si="1"/>
        <v>0.12868818487109385</v>
      </c>
      <c r="D90" s="25">
        <f t="shared" si="2"/>
        <v>0.0007890461165045836</v>
      </c>
      <c r="E90">
        <f t="shared" si="10"/>
        <v>3.3212857206650504E-05</v>
      </c>
      <c r="G90">
        <f t="shared" si="13"/>
        <v>850.5622499821093</v>
      </c>
      <c r="H90">
        <f t="shared" si="3"/>
        <v>0.024755840748432175</v>
      </c>
      <c r="I90">
        <f t="shared" si="4"/>
        <v>0.0735407650582091</v>
      </c>
      <c r="J90" s="25">
        <f t="shared" si="5"/>
        <v>0.002639468794944298</v>
      </c>
      <c r="K90">
        <f t="shared" si="6"/>
        <v>8.93330461921352E-06</v>
      </c>
      <c r="M90">
        <f t="shared" si="14"/>
        <v>850.5622499821093</v>
      </c>
      <c r="N90">
        <f t="shared" si="7"/>
        <v>0.37778873679835934</v>
      </c>
      <c r="O90">
        <f t="shared" si="8"/>
        <v>0.1949380018761011</v>
      </c>
      <c r="P90" s="25">
        <f t="shared" si="9"/>
        <v>1.1398955279101749E-07</v>
      </c>
      <c r="Q90">
        <f t="shared" si="11"/>
        <v>3.104255878306679E-05</v>
      </c>
    </row>
    <row r="91" spans="1:17" ht="13.5">
      <c r="A91">
        <f t="shared" si="12"/>
        <v>1020.6746999785311</v>
      </c>
      <c r="B91">
        <f t="shared" si="0"/>
        <v>0.13271831719664334</v>
      </c>
      <c r="C91">
        <f t="shared" si="1"/>
        <v>0.12378781943284195</v>
      </c>
      <c r="D91" s="25">
        <f t="shared" si="2"/>
        <v>0.0004252830951974386</v>
      </c>
      <c r="E91">
        <f t="shared" si="10"/>
        <v>2.5031264571295663E-05</v>
      </c>
      <c r="G91">
        <f t="shared" si="13"/>
        <v>1020.6746999785311</v>
      </c>
      <c r="H91">
        <f t="shared" si="3"/>
        <v>0.02104890468032562</v>
      </c>
      <c r="I91">
        <f t="shared" si="4"/>
        <v>0.07226187211471234</v>
      </c>
      <c r="J91" s="25">
        <f t="shared" si="5"/>
        <v>0.0016260240533284703</v>
      </c>
      <c r="K91">
        <f t="shared" si="6"/>
        <v>6.330409982295402E-06</v>
      </c>
      <c r="M91">
        <f t="shared" si="14"/>
        <v>1020.6746999785311</v>
      </c>
      <c r="N91">
        <f t="shared" si="7"/>
        <v>0.3537198268152987</v>
      </c>
      <c r="O91">
        <f t="shared" si="8"/>
        <v>0.18468464622331726</v>
      </c>
      <c r="P91" s="25">
        <f t="shared" si="9"/>
        <v>5.101593103845796E-08</v>
      </c>
      <c r="Q91">
        <f t="shared" si="11"/>
        <v>2.4367230613780915E-05</v>
      </c>
    </row>
    <row r="92" spans="1:17" ht="13.5">
      <c r="A92">
        <f t="shared" si="12"/>
        <v>1224.8096399742371</v>
      </c>
      <c r="B92">
        <f t="shared" si="0"/>
        <v>0.11987496829073518</v>
      </c>
      <c r="C92">
        <f t="shared" si="1"/>
        <v>0.11935686406030363</v>
      </c>
      <c r="D92" s="25">
        <f t="shared" si="2"/>
        <v>0.00022911755259969979</v>
      </c>
      <c r="E92">
        <f t="shared" si="10"/>
        <v>1.8857615589618484E-05</v>
      </c>
      <c r="G92">
        <f t="shared" si="13"/>
        <v>1224.8096399742371</v>
      </c>
      <c r="H92">
        <f t="shared" si="3"/>
        <v>0.017896766918119075</v>
      </c>
      <c r="I92">
        <f t="shared" si="4"/>
        <v>0.07117438458675109</v>
      </c>
      <c r="J92" s="25">
        <f t="shared" si="5"/>
        <v>0.0010015466196829075</v>
      </c>
      <c r="K92">
        <f t="shared" si="6"/>
        <v>4.485702602569056E-06</v>
      </c>
      <c r="M92">
        <f t="shared" si="14"/>
        <v>1224.8096399742371</v>
      </c>
      <c r="N92">
        <f t="shared" si="7"/>
        <v>0.3310673899721211</v>
      </c>
      <c r="O92">
        <f t="shared" si="8"/>
        <v>0.1750347081281236</v>
      </c>
      <c r="P92" s="25">
        <f t="shared" si="9"/>
        <v>2.2814550617901233E-08</v>
      </c>
      <c r="Q92">
        <f t="shared" si="11"/>
        <v>1.909560650782823E-05</v>
      </c>
    </row>
    <row r="93" spans="1:17" ht="13.5">
      <c r="A93">
        <f t="shared" si="12"/>
        <v>1469.7715679690846</v>
      </c>
      <c r="B93">
        <f t="shared" si="0"/>
        <v>0.10826592300090711</v>
      </c>
      <c r="C93">
        <f t="shared" si="1"/>
        <v>0.11535174343531296</v>
      </c>
      <c r="D93" s="25">
        <f t="shared" si="2"/>
        <v>0.00012339321010216843</v>
      </c>
      <c r="E93">
        <f t="shared" si="10"/>
        <v>1.4202365454450151E-05</v>
      </c>
      <c r="G93">
        <f t="shared" si="13"/>
        <v>1469.7715679690846</v>
      </c>
      <c r="H93">
        <f t="shared" si="3"/>
        <v>0.015216504054088201</v>
      </c>
      <c r="I93">
        <f t="shared" si="4"/>
        <v>0.07024969389866043</v>
      </c>
      <c r="J93" s="25">
        <f t="shared" si="5"/>
        <v>0.0006168407991238297</v>
      </c>
      <c r="K93">
        <f t="shared" si="6"/>
        <v>3.1784413075903413E-06</v>
      </c>
      <c r="M93">
        <f t="shared" si="14"/>
        <v>1469.7715679690846</v>
      </c>
      <c r="N93">
        <f t="shared" si="7"/>
        <v>0.30977956362620074</v>
      </c>
      <c r="O93">
        <f t="shared" si="8"/>
        <v>0.16596609410476154</v>
      </c>
      <c r="P93" s="25">
        <f t="shared" si="9"/>
        <v>1.019680328858734E-08</v>
      </c>
      <c r="Q93">
        <f t="shared" si="11"/>
        <v>1.4944913087793573E-05</v>
      </c>
    </row>
    <row r="94" spans="1:17" ht="13.5">
      <c r="A94">
        <f t="shared" si="12"/>
        <v>1763.7258815629013</v>
      </c>
      <c r="B94">
        <f t="shared" si="0"/>
        <v>0.09777530277017064</v>
      </c>
      <c r="C94">
        <f t="shared" si="1"/>
        <v>0.11173247945570887</v>
      </c>
      <c r="D94" s="25">
        <f t="shared" si="2"/>
        <v>6.643748131365229E-05</v>
      </c>
      <c r="E94">
        <f t="shared" si="10"/>
        <v>1.0693911213884292E-05</v>
      </c>
      <c r="G94">
        <f t="shared" si="13"/>
        <v>1763.7258815629013</v>
      </c>
      <c r="H94">
        <f t="shared" si="3"/>
        <v>0.012937542975474808</v>
      </c>
      <c r="I94">
        <f t="shared" si="4"/>
        <v>0.0694634523265388</v>
      </c>
      <c r="J94" s="25">
        <f t="shared" si="5"/>
        <v>0.0003798825422857525</v>
      </c>
      <c r="K94">
        <f t="shared" si="6"/>
        <v>2.252098302803945E-06</v>
      </c>
      <c r="M94">
        <f t="shared" si="14"/>
        <v>1763.7258815629013</v>
      </c>
      <c r="N94">
        <f t="shared" si="7"/>
        <v>0.28979736849161986</v>
      </c>
      <c r="O94">
        <f t="shared" si="8"/>
        <v>0.15745367897743007</v>
      </c>
      <c r="P94" s="25">
        <f t="shared" si="9"/>
        <v>4.555369611175551E-09</v>
      </c>
      <c r="Q94">
        <f t="shared" si="11"/>
        <v>1.1684444128765793E-05</v>
      </c>
    </row>
    <row r="95" spans="1:17" ht="13.5">
      <c r="A95">
        <f t="shared" si="12"/>
        <v>2116.4710578754816</v>
      </c>
      <c r="B95">
        <f t="shared" si="0"/>
        <v>0.08829722495530279</v>
      </c>
      <c r="C95">
        <f t="shared" si="1"/>
        <v>0.10846254260957947</v>
      </c>
      <c r="D95" s="25">
        <f t="shared" si="2"/>
        <v>3.576444202043772E-05</v>
      </c>
      <c r="E95">
        <f t="shared" si="10"/>
        <v>8.050792567480312E-06</v>
      </c>
      <c r="G95">
        <f t="shared" si="13"/>
        <v>2116.4710578754816</v>
      </c>
      <c r="H95">
        <f t="shared" si="3"/>
        <v>0.010999838947382509</v>
      </c>
      <c r="I95">
        <f t="shared" si="4"/>
        <v>0.06879494443684697</v>
      </c>
      <c r="J95" s="25">
        <f t="shared" si="5"/>
        <v>0.00023394363626207332</v>
      </c>
      <c r="K95">
        <f t="shared" si="6"/>
        <v>1.5957064449670157E-06</v>
      </c>
      <c r="M95">
        <f t="shared" si="14"/>
        <v>2116.4710578754816</v>
      </c>
      <c r="N95">
        <f t="shared" si="7"/>
        <v>0.27105780736208257</v>
      </c>
      <c r="O95">
        <f t="shared" si="8"/>
        <v>0.1494706259362472</v>
      </c>
      <c r="P95" s="25">
        <f t="shared" si="9"/>
        <v>2.0344047526155966E-09</v>
      </c>
      <c r="Q95">
        <f t="shared" si="11"/>
        <v>9.127961989172943E-06</v>
      </c>
    </row>
    <row r="96" spans="1:17" ht="13.5">
      <c r="A96">
        <f t="shared" si="12"/>
        <v>2539.7652694505778</v>
      </c>
      <c r="B96">
        <f t="shared" si="0"/>
        <v>0.07973523056006732</v>
      </c>
      <c r="C96">
        <f t="shared" si="1"/>
        <v>0.10550865454322322</v>
      </c>
      <c r="D96" s="25">
        <f t="shared" si="2"/>
        <v>1.9249825479932505E-05</v>
      </c>
      <c r="E96">
        <f t="shared" si="10"/>
        <v>6.060174160331552E-06</v>
      </c>
      <c r="G96">
        <f t="shared" si="13"/>
        <v>2539.7652694505778</v>
      </c>
      <c r="H96">
        <f t="shared" si="3"/>
        <v>0.009352315479503007</v>
      </c>
      <c r="I96">
        <f t="shared" si="4"/>
        <v>0.06822654884042854</v>
      </c>
      <c r="J96" s="25">
        <f t="shared" si="5"/>
        <v>0.0001440676160493151</v>
      </c>
      <c r="K96">
        <f t="shared" si="6"/>
        <v>1.1306113658634485E-06</v>
      </c>
      <c r="M96">
        <f t="shared" si="14"/>
        <v>2539.7652694505778</v>
      </c>
      <c r="N96">
        <f t="shared" si="7"/>
        <v>0.253496137677973</v>
      </c>
      <c r="O96">
        <f t="shared" si="8"/>
        <v>0.14198935465081652</v>
      </c>
      <c r="P96" s="25">
        <f t="shared" si="9"/>
        <v>9.083238671660542E-10</v>
      </c>
      <c r="Q96">
        <f t="shared" si="11"/>
        <v>7.126340380669898E-06</v>
      </c>
    </row>
    <row r="97" spans="1:17" ht="13.5">
      <c r="A97">
        <f t="shared" si="12"/>
        <v>3047.718323340693</v>
      </c>
      <c r="B97">
        <f t="shared" si="0"/>
        <v>0.07200164150642512</v>
      </c>
      <c r="C97">
        <f t="shared" si="1"/>
        <v>0.10284056631971666</v>
      </c>
      <c r="D97" s="25">
        <f t="shared" si="2"/>
        <v>1.0359880513845786E-05</v>
      </c>
      <c r="E97">
        <f t="shared" si="10"/>
        <v>4.5613113432252566E-06</v>
      </c>
      <c r="G97">
        <f t="shared" si="13"/>
        <v>3047.718323340693</v>
      </c>
      <c r="H97">
        <f t="shared" si="3"/>
        <v>0.007951531177791573</v>
      </c>
      <c r="I97">
        <f t="shared" si="4"/>
        <v>0.0677432782563381</v>
      </c>
      <c r="J97" s="25">
        <f t="shared" si="5"/>
        <v>8.871961871200593E-05</v>
      </c>
      <c r="K97">
        <f t="shared" si="6"/>
        <v>8.010690155917964E-07</v>
      </c>
      <c r="M97">
        <f t="shared" si="14"/>
        <v>3047.718323340693</v>
      </c>
      <c r="N97">
        <f t="shared" si="7"/>
        <v>0.23704750322245863</v>
      </c>
      <c r="O97">
        <f t="shared" si="8"/>
        <v>0.1349822363727674</v>
      </c>
      <c r="P97" s="25">
        <f t="shared" si="9"/>
        <v>4.054717538678501E-10</v>
      </c>
      <c r="Q97">
        <f t="shared" si="11"/>
        <v>5.5609099028674915E-06</v>
      </c>
    </row>
    <row r="98" spans="1:17" ht="13.5">
      <c r="A98">
        <f t="shared" si="12"/>
        <v>3657.261988008832</v>
      </c>
      <c r="B98">
        <f t="shared" si="0"/>
        <v>0.06501689391544382</v>
      </c>
      <c r="C98">
        <f t="shared" si="1"/>
        <v>0.10043082840082812</v>
      </c>
      <c r="D98" s="25">
        <f t="shared" si="2"/>
        <v>5.575027597276203E-06</v>
      </c>
      <c r="E98">
        <f t="shared" si="10"/>
        <v>3.4329131793436182E-06</v>
      </c>
      <c r="G98">
        <f t="shared" si="13"/>
        <v>3657.261988008832</v>
      </c>
      <c r="H98">
        <f t="shared" si="3"/>
        <v>0.0067605422435215385</v>
      </c>
      <c r="I98">
        <f t="shared" si="4"/>
        <v>0.06733238707401493</v>
      </c>
      <c r="J98" s="25">
        <f t="shared" si="5"/>
        <v>5.463541036017714E-05</v>
      </c>
      <c r="K98">
        <f t="shared" si="6"/>
        <v>5.675757822340026E-07</v>
      </c>
      <c r="M98">
        <f t="shared" si="14"/>
        <v>3657.261988008832</v>
      </c>
      <c r="N98">
        <f t="shared" si="7"/>
        <v>0.2216480780827367</v>
      </c>
      <c r="O98">
        <f t="shared" si="8"/>
        <v>0.12842208126324584</v>
      </c>
      <c r="P98" s="25">
        <f t="shared" si="9"/>
        <v>1.809744965564086E-10</v>
      </c>
      <c r="Q98">
        <f t="shared" si="11"/>
        <v>4.33768914313277E-06</v>
      </c>
    </row>
    <row r="101" ht="14.25" outlineLevel="3" thickBot="1"/>
    <row r="102" ht="13.5" outlineLevel="13" collapsed="1"/>
    <row r="103" ht="13.5" hidden="1"/>
    <row r="104" ht="14.25" hidden="1" thickBot="1"/>
    <row r="105" ht="409.5" customHeight="1" hidden="1" outlineLevel="4" collapsed="1" thickBot="1"/>
    <row r="106" ht="14.25" hidden="1" thickBot="1"/>
    <row r="107" ht="13.5" outlineLevel="3"/>
    <row r="108" ht="15" hidden="1" thickBot="1" thickTop="1"/>
    <row r="109" ht="409.5" customHeight="1" hidden="1" outlineLevel="3" collapsed="1" thickTop="1"/>
    <row r="110" ht="14.25" hidden="1" thickBot="1"/>
    <row r="111" ht="13.5" outlineLevel="3"/>
    <row r="112" ht="14.25" hidden="1" thickBot="1"/>
    <row r="113" ht="15" hidden="1" thickBot="1" thickTop="1"/>
    <row r="114" ht="14.25" hidden="1" thickBot="1"/>
  </sheetData>
  <conditionalFormatting sqref="E16">
    <cfRule type="cellIs" priority="1" dxfId="0" operator="greaterThanOrEqual" stopIfTrue="1">
      <formula>$E$17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 Univ.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Reviewr1</dc:creator>
  <cp:keywords/>
  <dc:description/>
  <cp:lastModifiedBy>Reviewr1</cp:lastModifiedBy>
  <dcterms:created xsi:type="dcterms:W3CDTF">2006-11-29T02:44:37Z</dcterms:created>
  <dcterms:modified xsi:type="dcterms:W3CDTF">2006-11-29T08:56:01Z</dcterms:modified>
  <cp:category/>
  <cp:version/>
  <cp:contentType/>
  <cp:contentStatus/>
</cp:coreProperties>
</file>